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stanley1/Documents/Blogs/James Bond and G7 Salaries/"/>
    </mc:Choice>
  </mc:AlternateContent>
  <xr:revisionPtr revIDLastSave="0" documentId="13_ncr:1_{A265358D-A32B-2745-97FF-E24E4A6FE083}" xr6:coauthVersionLast="47" xr6:coauthVersionMax="47" xr10:uidLastSave="{00000000-0000-0000-0000-000000000000}"/>
  <bookViews>
    <workbookView xWindow="1120" yWindow="1340" windowWidth="33160" windowHeight="19460" xr2:uid="{5682A014-37B1-2C47-B890-6519E2D966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1" l="1"/>
  <c r="L78" i="1"/>
  <c r="K78" i="1"/>
  <c r="J78" i="1"/>
  <c r="M77" i="1"/>
  <c r="L77" i="1"/>
  <c r="K77" i="1"/>
  <c r="J77" i="1"/>
  <c r="M76" i="1"/>
  <c r="L76" i="1"/>
  <c r="K76" i="1"/>
  <c r="J76" i="1"/>
  <c r="M75" i="1"/>
  <c r="L75" i="1"/>
  <c r="K75" i="1"/>
  <c r="J75" i="1"/>
  <c r="M74" i="1"/>
  <c r="L74" i="1"/>
  <c r="K74" i="1"/>
  <c r="J74" i="1"/>
  <c r="M73" i="1"/>
  <c r="L73" i="1"/>
  <c r="K73" i="1"/>
  <c r="J73" i="1"/>
  <c r="M72" i="1"/>
  <c r="L72" i="1"/>
  <c r="K72" i="1"/>
  <c r="J72" i="1"/>
  <c r="M71" i="1"/>
  <c r="L71" i="1"/>
  <c r="K71" i="1"/>
  <c r="J71" i="1"/>
  <c r="M70" i="1"/>
  <c r="L70" i="1"/>
  <c r="K70" i="1"/>
  <c r="J70" i="1"/>
  <c r="M69" i="1"/>
  <c r="L69" i="1"/>
  <c r="K69" i="1"/>
  <c r="J69" i="1"/>
  <c r="M68" i="1"/>
  <c r="L68" i="1"/>
  <c r="K68" i="1"/>
  <c r="J68" i="1"/>
  <c r="M67" i="1"/>
  <c r="L67" i="1"/>
  <c r="K67" i="1"/>
  <c r="J67" i="1"/>
  <c r="M66" i="1"/>
  <c r="L66" i="1"/>
  <c r="K66" i="1"/>
  <c r="J66" i="1"/>
  <c r="M65" i="1"/>
  <c r="L65" i="1"/>
  <c r="K65" i="1"/>
  <c r="J65" i="1"/>
  <c r="M64" i="1"/>
  <c r="L64" i="1"/>
  <c r="K64" i="1"/>
  <c r="J64" i="1"/>
  <c r="M63" i="1"/>
  <c r="L63" i="1"/>
  <c r="K63" i="1"/>
  <c r="J63" i="1"/>
  <c r="M62" i="1"/>
  <c r="L62" i="1"/>
  <c r="K62" i="1"/>
  <c r="J62" i="1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D78" i="1" l="1"/>
  <c r="E78" i="1" s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 l="1"/>
  <c r="C27" i="1" l="1"/>
  <c r="C26" i="1"/>
  <c r="C25" i="1"/>
  <c r="C24" i="1"/>
  <c r="C23" i="1"/>
  <c r="C22" i="1"/>
  <c r="C21" i="1"/>
  <c r="C20" i="1"/>
  <c r="C19" i="1"/>
  <c r="C18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77" i="1" l="1"/>
  <c r="E77" i="1" s="1"/>
  <c r="D76" i="1"/>
  <c r="E76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<sst xmlns="http://schemas.openxmlformats.org/spreadsheetml/2006/main" count="54" uniqueCount="41">
  <si>
    <t>£</t>
  </si>
  <si>
    <t>ONS User Requested Data</t>
  </si>
  <si>
    <t>1969 - interpolated</t>
  </si>
  <si>
    <t>Column F</t>
  </si>
  <si>
    <t>1968 &amp; 1970-2017</t>
  </si>
  <si>
    <t>Sources</t>
  </si>
  <si>
    <t>CPIH</t>
  </si>
  <si>
    <t>2015=100</t>
  </si>
  <si>
    <t>Column H</t>
  </si>
  <si>
    <t>1988-2019   ONS</t>
  </si>
  <si>
    <t>1953-1987:  RPI x 1.15</t>
  </si>
  <si>
    <t>Bond's Nominal Salary</t>
  </si>
  <si>
    <t>G7 Salaries</t>
  </si>
  <si>
    <t>All GB Salaries</t>
  </si>
  <si>
    <t>and Median G7 Salary</t>
  </si>
  <si>
    <t>Annual</t>
  </si>
  <si>
    <t>Column C</t>
  </si>
  <si>
    <t>1970-1992:-  Hansard - Written Answers 20 January 1993  Cols 256-</t>
  </si>
  <si>
    <t>Column D</t>
  </si>
  <si>
    <t xml:space="preserve"> </t>
  </si>
  <si>
    <t>Red = My figs*1.011</t>
  </si>
  <si>
    <t>Male median G7 salary used where possible.</t>
  </si>
  <si>
    <t>Column B</t>
  </si>
  <si>
    <t>Tom Weiss' figures</t>
  </si>
  <si>
    <t>1953-59:-  James Bond's (male) 'Principal Officer' salary was reported to be £1500 in Moonraker (published in 1955) and in Goldfinger (published in 1959)</t>
  </si>
  <si>
    <t>1960-69:-  Salary assumed to increase at a steady annual rate from 1,500 (1959) to 3,902 (1970)</t>
  </si>
  <si>
    <t>1993-94:-  Previous years extrapolated in proportion to increase in the G7 pay scales of the Department of Trade and Industry</t>
  </si>
  <si>
    <t>Otherwise: G7 taken to be 94.5% of Combined G6/7 salary</t>
  </si>
  <si>
    <t>… and male salary assumed to be 101.1% of male/female combined.</t>
  </si>
  <si>
    <t>ONS:-  ASHE (Annual Survey of Hours and Earnings); typically 11% more than Column D to 2017</t>
  </si>
  <si>
    <t xml:space="preserve">* GB Median, excluding temporary absences e.g. sickness </t>
  </si>
  <si>
    <t>inc. temporary absences</t>
  </si>
  <si>
    <t>Median weekly earnings</t>
  </si>
  <si>
    <r>
      <rPr>
        <b/>
        <sz val="12"/>
        <color theme="1"/>
        <rFont val="Calibri"/>
        <family val="2"/>
        <scheme val="minor"/>
      </rPr>
      <t xml:space="preserve">Weekly </t>
    </r>
    <r>
      <rPr>
        <sz val="12"/>
        <color theme="1"/>
        <rFont val="Calibri"/>
        <family val="2"/>
        <scheme val="minor"/>
      </rPr>
      <t>Earnings*</t>
    </r>
  </si>
  <si>
    <t>2018-20 - Column F/1.11</t>
  </si>
  <si>
    <r>
      <t xml:space="preserve">1995-2020:-  </t>
    </r>
    <r>
      <rPr>
        <i/>
        <sz val="14"/>
        <color theme="1"/>
        <rFont val="Calibri"/>
        <family val="2"/>
        <scheme val="minor"/>
      </rPr>
      <t>Civil Service Statistics</t>
    </r>
  </si>
  <si>
    <t>RPI</t>
  </si>
  <si>
    <t>1987=100</t>
  </si>
  <si>
    <t>Column I</t>
  </si>
  <si>
    <t>Long Run RPI</t>
  </si>
  <si>
    <t>1970=100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</si>
</sst>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4"/>
      <name val="Times New Roman"/>
      <family val="1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3" fontId="2" fillId="0" borderId="0" xfId="0" applyNumberFormat="1" applyFont="1"/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9" fillId="0" borderId="0" xfId="0" applyNumberFormat="1" applyFont="1"/>
    <xf numFmtId="3" fontId="7" fillId="0" borderId="0" xfId="0" applyNumberFormat="1" applyFont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4" fillId="2" borderId="1" xfId="0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4" fillId="2" borderId="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/>
    <xf numFmtId="3" fontId="6" fillId="0" borderId="0" xfId="2" applyNumberFormat="1" applyFont="1" applyFill="1" applyAlignment="1" applyProtection="1"/>
    <xf numFmtId="3" fontId="11" fillId="0" borderId="0" xfId="2" applyNumberFormat="1" applyFont="1" applyFill="1" applyAlignment="1" applyProtection="1"/>
    <xf numFmtId="3" fontId="12" fillId="0" borderId="0" xfId="2" applyNumberFormat="1" applyFont="1" applyFill="1" applyAlignment="1" applyProtection="1"/>
    <xf numFmtId="3" fontId="11" fillId="0" borderId="0" xfId="0" applyNumberFormat="1" applyFont="1" applyAlignment="1"/>
    <xf numFmtId="0" fontId="7" fillId="0" borderId="0" xfId="0" applyFont="1" applyAlignment="1"/>
    <xf numFmtId="164" fontId="0" fillId="0" borderId="0" xfId="0" applyNumberFormat="1"/>
    <xf numFmtId="0" fontId="16" fillId="0" borderId="0" xfId="1" applyFont="1"/>
    <xf numFmtId="164" fontId="8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chemeClr val="tx1"/>
                </a:solidFill>
              </a:rPr>
              <a:t>G7 Salaries, All</a:t>
            </a:r>
            <a:r>
              <a:rPr lang="en-GB" baseline="0">
                <a:solidFill>
                  <a:schemeClr val="tx1"/>
                </a:solidFill>
              </a:rPr>
              <a:t> Salaries and Inflation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>
                <a:solidFill>
                  <a:schemeClr val="tx1"/>
                </a:solidFill>
              </a:rPr>
              <a:t>1970 =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G7 Salaries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Sheet1!$A$28:$A$78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Sheet1!$J$28:$J$78</c:f>
              <c:numCache>
                <c:formatCode>#,##0</c:formatCode>
                <c:ptCount val="51"/>
                <c:pt idx="0">
                  <c:v>100</c:v>
                </c:pt>
                <c:pt idx="1">
                  <c:v>112.76268580215275</c:v>
                </c:pt>
                <c:pt idx="2">
                  <c:v>120.65607380830343</c:v>
                </c:pt>
                <c:pt idx="3">
                  <c:v>125.78165043567401</c:v>
                </c:pt>
                <c:pt idx="4">
                  <c:v>148.00102511532546</c:v>
                </c:pt>
                <c:pt idx="5">
                  <c:v>190.92772936955407</c:v>
                </c:pt>
                <c:pt idx="6">
                  <c:v>190.92772936955407</c:v>
                </c:pt>
                <c:pt idx="7">
                  <c:v>190.92772936955407</c:v>
                </c:pt>
                <c:pt idx="8">
                  <c:v>223.70579190158892</c:v>
                </c:pt>
                <c:pt idx="9">
                  <c:v>243.84930804715532</c:v>
                </c:pt>
                <c:pt idx="10">
                  <c:v>301.12762685802153</c:v>
                </c:pt>
                <c:pt idx="11">
                  <c:v>384.67452588416199</c:v>
                </c:pt>
                <c:pt idx="12">
                  <c:v>408.71348026652998</c:v>
                </c:pt>
                <c:pt idx="13">
                  <c:v>426.85802152742184</c:v>
                </c:pt>
                <c:pt idx="14">
                  <c:v>448.20604818042028</c:v>
                </c:pt>
                <c:pt idx="15">
                  <c:v>470.60481804202971</c:v>
                </c:pt>
                <c:pt idx="16">
                  <c:v>498.84674525884162</c:v>
                </c:pt>
                <c:pt idx="17">
                  <c:v>520.16914402870327</c:v>
                </c:pt>
                <c:pt idx="18">
                  <c:v>562.17324449000512</c:v>
                </c:pt>
                <c:pt idx="19">
                  <c:v>579.3439261916966</c:v>
                </c:pt>
                <c:pt idx="20">
                  <c:v>616.99128651973342</c:v>
                </c:pt>
                <c:pt idx="21">
                  <c:v>669.42593541773454</c:v>
                </c:pt>
                <c:pt idx="22">
                  <c:v>712.9420809841107</c:v>
                </c:pt>
                <c:pt idx="23">
                  <c:v>757.50896975909791</c:v>
                </c:pt>
                <c:pt idx="24">
                  <c:v>772.68067657611482</c:v>
                </c:pt>
                <c:pt idx="25">
                  <c:v>840.59456688877503</c:v>
                </c:pt>
                <c:pt idx="26">
                  <c:v>883.90568939005641</c:v>
                </c:pt>
                <c:pt idx="27">
                  <c:v>910.30240902101491</c:v>
                </c:pt>
                <c:pt idx="28">
                  <c:v>908.40788234501838</c:v>
                </c:pt>
                <c:pt idx="29">
                  <c:v>935.36224046418658</c:v>
                </c:pt>
                <c:pt idx="30">
                  <c:v>958.33420812543466</c:v>
                </c:pt>
                <c:pt idx="31">
                  <c:v>997.38632710654633</c:v>
                </c:pt>
                <c:pt idx="32">
                  <c:v>1035.2405283275009</c:v>
                </c:pt>
                <c:pt idx="33">
                  <c:v>1051.6747993844892</c:v>
                </c:pt>
                <c:pt idx="34">
                  <c:v>1139.7155371897843</c:v>
                </c:pt>
                <c:pt idx="35">
                  <c:v>1104.4992420676665</c:v>
                </c:pt>
                <c:pt idx="36">
                  <c:v>1143.2371667019966</c:v>
                </c:pt>
                <c:pt idx="37">
                  <c:v>1204.8656831657026</c:v>
                </c:pt>
                <c:pt idx="38">
                  <c:v>1208.2198528941419</c:v>
                </c:pt>
                <c:pt idx="39">
                  <c:v>1242.9594679386887</c:v>
                </c:pt>
                <c:pt idx="40">
                  <c:v>1270.2719928702638</c:v>
                </c:pt>
                <c:pt idx="41">
                  <c:v>1301.8970217384033</c:v>
                </c:pt>
                <c:pt idx="42">
                  <c:v>1299.9803533221523</c:v>
                </c:pt>
                <c:pt idx="43">
                  <c:v>1299.5011862180893</c:v>
                </c:pt>
                <c:pt idx="44">
                  <c:v>1306.4491092269991</c:v>
                </c:pt>
                <c:pt idx="45">
                  <c:v>1301.1782710823093</c:v>
                </c:pt>
                <c:pt idx="46">
                  <c:v>1311.7199473716887</c:v>
                </c:pt>
                <c:pt idx="47">
                  <c:v>1311.7199473716887</c:v>
                </c:pt>
                <c:pt idx="48">
                  <c:v>1317.9491197245043</c:v>
                </c:pt>
                <c:pt idx="49">
                  <c:v>1325.8553769415391</c:v>
                </c:pt>
                <c:pt idx="50">
                  <c:v>1346.9759097898514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9-454E-BE4B-3425DF0289F3}"/>
            </c:ext>
          </c:extLst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All GB Salaries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Sheet1!$A$28:$A$78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Sheet1!$K$28:$K$78</c:f>
              <c:numCache>
                <c:formatCode>#,##0</c:formatCode>
                <c:ptCount val="51"/>
                <c:pt idx="0">
                  <c:v>100.00000000000001</c:v>
                </c:pt>
                <c:pt idx="1">
                  <c:v>109.55882352941178</c:v>
                </c:pt>
                <c:pt idx="2">
                  <c:v>122.79411764705884</c:v>
                </c:pt>
                <c:pt idx="3">
                  <c:v>141.1764705882353</c:v>
                </c:pt>
                <c:pt idx="4">
                  <c:v>161.02941176470588</c:v>
                </c:pt>
                <c:pt idx="5">
                  <c:v>205.51470588235296</c:v>
                </c:pt>
                <c:pt idx="6">
                  <c:v>241.91176470588238</c:v>
                </c:pt>
                <c:pt idx="7">
                  <c:v>265.80882352941177</c:v>
                </c:pt>
                <c:pt idx="8">
                  <c:v>301.47058823529414</c:v>
                </c:pt>
                <c:pt idx="9">
                  <c:v>345.22058823529414</c:v>
                </c:pt>
                <c:pt idx="10">
                  <c:v>416.54411764705884</c:v>
                </c:pt>
                <c:pt idx="11">
                  <c:v>465.07352941176475</c:v>
                </c:pt>
                <c:pt idx="12">
                  <c:v>511.39705882352945</c:v>
                </c:pt>
                <c:pt idx="13">
                  <c:v>552.57352941176475</c:v>
                </c:pt>
                <c:pt idx="14">
                  <c:v>590.44117647058818</c:v>
                </c:pt>
                <c:pt idx="15">
                  <c:v>635.2941176470589</c:v>
                </c:pt>
                <c:pt idx="16">
                  <c:v>680.51470588235293</c:v>
                </c:pt>
                <c:pt idx="17">
                  <c:v>729.41176470588255</c:v>
                </c:pt>
                <c:pt idx="18">
                  <c:v>792.27941176470597</c:v>
                </c:pt>
                <c:pt idx="19">
                  <c:v>865.80882352941182</c:v>
                </c:pt>
                <c:pt idx="20">
                  <c:v>949.26470588235304</c:v>
                </c:pt>
                <c:pt idx="21">
                  <c:v>1020.2205882352943</c:v>
                </c:pt>
                <c:pt idx="22">
                  <c:v>1087.8676470588236</c:v>
                </c:pt>
                <c:pt idx="23">
                  <c:v>1119.8529411764707</c:v>
                </c:pt>
                <c:pt idx="24">
                  <c:v>1150</c:v>
                </c:pt>
                <c:pt idx="25">
                  <c:v>1188.2352941176471</c:v>
                </c:pt>
                <c:pt idx="26">
                  <c:v>1231.2500000000002</c:v>
                </c:pt>
                <c:pt idx="27">
                  <c:v>1314.7058823529412</c:v>
                </c:pt>
                <c:pt idx="28">
                  <c:v>1373.5294117647061</c:v>
                </c:pt>
                <c:pt idx="29">
                  <c:v>1412.8676470588239</c:v>
                </c:pt>
                <c:pt idx="30">
                  <c:v>1466.544117647059</c:v>
                </c:pt>
                <c:pt idx="31">
                  <c:v>1533.8235294117649</c:v>
                </c:pt>
                <c:pt idx="32">
                  <c:v>1587.5000000000002</c:v>
                </c:pt>
                <c:pt idx="33">
                  <c:v>1641.9117647058824</c:v>
                </c:pt>
                <c:pt idx="34">
                  <c:v>1693.7500000000002</c:v>
                </c:pt>
                <c:pt idx="35">
                  <c:v>1738.6029411764707</c:v>
                </c:pt>
                <c:pt idx="36">
                  <c:v>1789.3382352941178</c:v>
                </c:pt>
                <c:pt idx="37">
                  <c:v>1838.2352941176473</c:v>
                </c:pt>
                <c:pt idx="38">
                  <c:v>1927.2058823529414</c:v>
                </c:pt>
                <c:pt idx="39">
                  <c:v>1962.1323529411766</c:v>
                </c:pt>
                <c:pt idx="40">
                  <c:v>1986.7647058823532</c:v>
                </c:pt>
                <c:pt idx="41">
                  <c:v>1987.5000000000002</c:v>
                </c:pt>
                <c:pt idx="42">
                  <c:v>2015.8088235294119</c:v>
                </c:pt>
                <c:pt idx="43">
                  <c:v>2053.6764705882356</c:v>
                </c:pt>
                <c:pt idx="44">
                  <c:v>2063.2352941176473</c:v>
                </c:pt>
                <c:pt idx="45">
                  <c:v>2095.588235294118</c:v>
                </c:pt>
                <c:pt idx="46">
                  <c:v>2133.8235294117649</c:v>
                </c:pt>
                <c:pt idx="47">
                  <c:v>2184.1911764705883</c:v>
                </c:pt>
                <c:pt idx="48">
                  <c:v>2269.4753577106521</c:v>
                </c:pt>
                <c:pt idx="49">
                  <c:v>2329.7562268150505</c:v>
                </c:pt>
                <c:pt idx="50">
                  <c:v>2345.3232644409118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9-454E-BE4B-3425DF0289F3}"/>
            </c:ext>
          </c:extLst>
        </c:ser>
        <c:ser>
          <c:idx val="2"/>
          <c:order val="2"/>
          <c:tx>
            <c:strRef>
              <c:f>Sheet1!$L$5</c:f>
              <c:strCache>
                <c:ptCount val="1"/>
                <c:pt idx="0">
                  <c:v>CPIH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Sheet1!$A$28:$A$78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Sheet1!$L$28:$L$78</c:f>
              <c:numCache>
                <c:formatCode>#,##0</c:formatCode>
                <c:ptCount val="51"/>
                <c:pt idx="0">
                  <c:v>100</c:v>
                </c:pt>
                <c:pt idx="1">
                  <c:v>109.43912448700409</c:v>
                </c:pt>
                <c:pt idx="2">
                  <c:v>117.23666210670316</c:v>
                </c:pt>
                <c:pt idx="3">
                  <c:v>127.90697674418605</c:v>
                </c:pt>
                <c:pt idx="4">
                  <c:v>148.42681258549931</c:v>
                </c:pt>
                <c:pt idx="5">
                  <c:v>184.40492476060194</c:v>
                </c:pt>
                <c:pt idx="6">
                  <c:v>214.91108071135432</c:v>
                </c:pt>
                <c:pt idx="7">
                  <c:v>248.97400820793439</c:v>
                </c:pt>
                <c:pt idx="8">
                  <c:v>269.63064295485646</c:v>
                </c:pt>
                <c:pt idx="9">
                  <c:v>305.74555403556775</c:v>
                </c:pt>
                <c:pt idx="10">
                  <c:v>360.73871409028726</c:v>
                </c:pt>
                <c:pt idx="11">
                  <c:v>403.5567715458277</c:v>
                </c:pt>
                <c:pt idx="12">
                  <c:v>438.3036935704514</c:v>
                </c:pt>
                <c:pt idx="13">
                  <c:v>458.41313269493844</c:v>
                </c:pt>
                <c:pt idx="14">
                  <c:v>481.25854993160061</c:v>
                </c:pt>
                <c:pt idx="15">
                  <c:v>510.53351573187416</c:v>
                </c:pt>
                <c:pt idx="16">
                  <c:v>527.90697674418607</c:v>
                </c:pt>
                <c:pt idx="17">
                  <c:v>549.93160054719567</c:v>
                </c:pt>
                <c:pt idx="18">
                  <c:v>584.83316481294241</c:v>
                </c:pt>
                <c:pt idx="19">
                  <c:v>618.80687563195158</c:v>
                </c:pt>
                <c:pt idx="20">
                  <c:v>668.55409504550062</c:v>
                </c:pt>
                <c:pt idx="21">
                  <c:v>718.30131445904965</c:v>
                </c:pt>
                <c:pt idx="22">
                  <c:v>751.06167846309415</c:v>
                </c:pt>
                <c:pt idx="23">
                  <c:v>770.4752275025279</c:v>
                </c:pt>
                <c:pt idx="24">
                  <c:v>787.46208291203254</c:v>
                </c:pt>
                <c:pt idx="25">
                  <c:v>808.08897876643073</c:v>
                </c:pt>
                <c:pt idx="26">
                  <c:v>831.14256825075847</c:v>
                </c:pt>
                <c:pt idx="27">
                  <c:v>849.34277047522767</c:v>
                </c:pt>
                <c:pt idx="28">
                  <c:v>865.11627906976753</c:v>
                </c:pt>
                <c:pt idx="29">
                  <c:v>880.88978766430739</c:v>
                </c:pt>
                <c:pt idx="30">
                  <c:v>890.59656218402449</c:v>
                </c:pt>
                <c:pt idx="31">
                  <c:v>905.15672396359957</c:v>
                </c:pt>
                <c:pt idx="32">
                  <c:v>918.50353892821045</c:v>
                </c:pt>
                <c:pt idx="33">
                  <c:v>930.63700707785654</c:v>
                </c:pt>
                <c:pt idx="34">
                  <c:v>943.9838220424673</c:v>
                </c:pt>
                <c:pt idx="35">
                  <c:v>963.39737108190116</c:v>
                </c:pt>
                <c:pt idx="36">
                  <c:v>987.66430738119334</c:v>
                </c:pt>
                <c:pt idx="37">
                  <c:v>1010.7178968655209</c:v>
                </c:pt>
                <c:pt idx="38">
                  <c:v>1045.9049544994946</c:v>
                </c:pt>
                <c:pt idx="39">
                  <c:v>1066.5318503538929</c:v>
                </c:pt>
                <c:pt idx="40">
                  <c:v>1093.2254802831144</c:v>
                </c:pt>
                <c:pt idx="41">
                  <c:v>1135.6926188068758</c:v>
                </c:pt>
                <c:pt idx="42">
                  <c:v>1164.8129423660264</c:v>
                </c:pt>
                <c:pt idx="43">
                  <c:v>1191.5065722952479</c:v>
                </c:pt>
                <c:pt idx="44">
                  <c:v>1208.4934277047525</c:v>
                </c:pt>
                <c:pt idx="45">
                  <c:v>1213.346814964611</c:v>
                </c:pt>
                <c:pt idx="46">
                  <c:v>1225.480283114257</c:v>
                </c:pt>
                <c:pt idx="47">
                  <c:v>1257.0273003033369</c:v>
                </c:pt>
                <c:pt idx="48">
                  <c:v>1286.1476238624875</c:v>
                </c:pt>
                <c:pt idx="49">
                  <c:v>1307.9878665318506</c:v>
                </c:pt>
                <c:pt idx="50">
                  <c:v>1321.3346814964614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19-454E-BE4B-3425DF0289F3}"/>
            </c:ext>
          </c:extLst>
        </c:ser>
        <c:ser>
          <c:idx val="3"/>
          <c:order val="3"/>
          <c:tx>
            <c:strRef>
              <c:f>Sheet1!$M$5</c:f>
              <c:strCache>
                <c:ptCount val="1"/>
                <c:pt idx="0">
                  <c:v>RPI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Sheet1!$A$28:$A$78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Sheet1!$M$28:$M$78</c:f>
              <c:numCache>
                <c:formatCode>0.0</c:formatCode>
                <c:ptCount val="51"/>
                <c:pt idx="0">
                  <c:v>100</c:v>
                </c:pt>
                <c:pt idx="1">
                  <c:v>109.43912448700411</c:v>
                </c:pt>
                <c:pt idx="2">
                  <c:v>117.23666210670315</c:v>
                </c:pt>
                <c:pt idx="3">
                  <c:v>127.90697674418605</c:v>
                </c:pt>
                <c:pt idx="4">
                  <c:v>148.42681258549933</c:v>
                </c:pt>
                <c:pt idx="5">
                  <c:v>184.40492476060194</c:v>
                </c:pt>
                <c:pt idx="6">
                  <c:v>214.91108071135432</c:v>
                </c:pt>
                <c:pt idx="7">
                  <c:v>248.97400820793436</c:v>
                </c:pt>
                <c:pt idx="8">
                  <c:v>269.6306429548564</c:v>
                </c:pt>
                <c:pt idx="9">
                  <c:v>305.74555403556775</c:v>
                </c:pt>
                <c:pt idx="10">
                  <c:v>360.73871409028732</c:v>
                </c:pt>
                <c:pt idx="11">
                  <c:v>403.55677154582764</c:v>
                </c:pt>
                <c:pt idx="12">
                  <c:v>438.3036935704514</c:v>
                </c:pt>
                <c:pt idx="13">
                  <c:v>458.4131326949385</c:v>
                </c:pt>
                <c:pt idx="14">
                  <c:v>481.25854993160061</c:v>
                </c:pt>
                <c:pt idx="15">
                  <c:v>510.53351573187416</c:v>
                </c:pt>
                <c:pt idx="16">
                  <c:v>527.90697674418607</c:v>
                </c:pt>
                <c:pt idx="17">
                  <c:v>549.93160054719567</c:v>
                </c:pt>
                <c:pt idx="18">
                  <c:v>576.88098495212046</c:v>
                </c:pt>
                <c:pt idx="19">
                  <c:v>621.75102599179206</c:v>
                </c:pt>
                <c:pt idx="20">
                  <c:v>680.57455540355681</c:v>
                </c:pt>
                <c:pt idx="21">
                  <c:v>720.51983584131347</c:v>
                </c:pt>
                <c:pt idx="22">
                  <c:v>747.46922024623814</c:v>
                </c:pt>
                <c:pt idx="23">
                  <c:v>759.37072503419984</c:v>
                </c:pt>
                <c:pt idx="24">
                  <c:v>777.70177838577297</c:v>
                </c:pt>
                <c:pt idx="25">
                  <c:v>804.65116279069787</c:v>
                </c:pt>
                <c:pt idx="26">
                  <c:v>824.07660738714094</c:v>
                </c:pt>
                <c:pt idx="27">
                  <c:v>849.93160054719556</c:v>
                </c:pt>
                <c:pt idx="28">
                  <c:v>879.06976744186056</c:v>
                </c:pt>
                <c:pt idx="29">
                  <c:v>892.61285909712728</c:v>
                </c:pt>
                <c:pt idx="30">
                  <c:v>919.01504787961699</c:v>
                </c:pt>
                <c:pt idx="31">
                  <c:v>935.2941176470589</c:v>
                </c:pt>
                <c:pt idx="32">
                  <c:v>950.88919288645695</c:v>
                </c:pt>
                <c:pt idx="33">
                  <c:v>978.38577291381671</c:v>
                </c:pt>
                <c:pt idx="34">
                  <c:v>1007.5239398084816</c:v>
                </c:pt>
                <c:pt idx="35">
                  <c:v>1035.9781121751028</c:v>
                </c:pt>
                <c:pt idx="36">
                  <c:v>1069.0834473324214</c:v>
                </c:pt>
                <c:pt idx="37">
                  <c:v>1114.9110807113543</c:v>
                </c:pt>
                <c:pt idx="38">
                  <c:v>1159.3707250341997</c:v>
                </c:pt>
                <c:pt idx="39">
                  <c:v>1153.2147742818058</c:v>
                </c:pt>
                <c:pt idx="40">
                  <c:v>1206.4295485636117</c:v>
                </c:pt>
                <c:pt idx="41">
                  <c:v>1269.2202462380301</c:v>
                </c:pt>
                <c:pt idx="42">
                  <c:v>1309.9863201094392</c:v>
                </c:pt>
                <c:pt idx="43">
                  <c:v>1349.7948016415869</c:v>
                </c:pt>
                <c:pt idx="44">
                  <c:v>1381.668946648427</c:v>
                </c:pt>
                <c:pt idx="45">
                  <c:v>1395.3488372093025</c:v>
                </c:pt>
                <c:pt idx="46">
                  <c:v>1419.5622435020521</c:v>
                </c:pt>
                <c:pt idx="47">
                  <c:v>1470.4514363885091</c:v>
                </c:pt>
                <c:pt idx="48">
                  <c:v>1519.5622435020521</c:v>
                </c:pt>
                <c:pt idx="49">
                  <c:v>1558.5499316005473</c:v>
                </c:pt>
                <c:pt idx="50">
                  <c:v>1581.9425444596448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6-804E-8EAF-19F324838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046624"/>
        <c:axId val="2142235952"/>
      </c:lineChart>
      <c:catAx>
        <c:axId val="214204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35952"/>
        <c:crosses val="autoZero"/>
        <c:auto val="1"/>
        <c:lblAlgn val="ctr"/>
        <c:lblOffset val="100"/>
        <c:noMultiLvlLbl val="0"/>
      </c:catAx>
      <c:valAx>
        <c:axId val="214223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04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56</xdr:row>
      <xdr:rowOff>63500</xdr:rowOff>
    </xdr:from>
    <xdr:to>
      <xdr:col>21</xdr:col>
      <xdr:colOff>520700</xdr:colOff>
      <xdr:row>73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C63CCF-C5DB-4668-151B-76B82A668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ons.gov.uk/economy/inflationandpriceindices/timeseries/cdko/mm23" TargetMode="External"/><Relationship Id="rId1" Type="http://schemas.openxmlformats.org/officeDocument/2006/relationships/hyperlink" Target="https://www.ons.gov.uk/employmentandlabourmarket/peopleinwork/earningsandworkinghours/adhocs/006302annualsurveyofhoursandearningsashetimeseriesofmediangrossweeklyearningsfrom1968to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AA9F2-D961-9749-ACE8-517082ABA3CF}">
  <dimension ref="A1:R108"/>
  <sheetViews>
    <sheetView tabSelected="1" topLeftCell="A44" workbookViewId="0">
      <selection activeCell="T51" sqref="T51"/>
    </sheetView>
  </sheetViews>
  <sheetFormatPr baseColWidth="10" defaultRowHeight="16" x14ac:dyDescent="0.2"/>
  <cols>
    <col min="2" max="2" width="10.83203125" style="36"/>
    <col min="3" max="3" width="10.83203125" style="22"/>
    <col min="4" max="4" width="17.83203125" style="5" bestFit="1" customWidth="1"/>
    <col min="5" max="5" width="10.83203125" style="15"/>
    <col min="6" max="7" width="10.83203125" style="5"/>
    <col min="8" max="8" width="10.83203125" style="15"/>
    <col min="10" max="10" width="11.6640625" style="8" bestFit="1" customWidth="1"/>
    <col min="11" max="11" width="14.6640625" style="8" bestFit="1" customWidth="1"/>
    <col min="12" max="12" width="6.33203125" style="8" bestFit="1" customWidth="1"/>
    <col min="13" max="13" width="14.5" bestFit="1" customWidth="1"/>
    <col min="14" max="14" width="6.33203125" bestFit="1" customWidth="1"/>
  </cols>
  <sheetData>
    <row r="1" spans="1:15" ht="19" x14ac:dyDescent="0.25">
      <c r="A1" s="1"/>
      <c r="C1" s="18"/>
      <c r="E1" s="7"/>
      <c r="F1" s="2"/>
      <c r="G1" s="2"/>
      <c r="H1" s="12"/>
      <c r="I1" s="2"/>
      <c r="J1" s="10"/>
      <c r="M1" s="1"/>
    </row>
    <row r="2" spans="1:15" ht="19" x14ac:dyDescent="0.25">
      <c r="A2" s="1"/>
      <c r="C2" s="18"/>
      <c r="E2" s="7"/>
      <c r="F2" s="2"/>
      <c r="G2" s="2"/>
      <c r="H2" s="12"/>
      <c r="I2" s="2"/>
      <c r="J2" s="10"/>
      <c r="M2" s="1"/>
    </row>
    <row r="3" spans="1:15" ht="19" x14ac:dyDescent="0.25">
      <c r="A3" s="1"/>
      <c r="C3" s="18"/>
      <c r="E3" s="7"/>
      <c r="F3" s="2"/>
      <c r="G3" s="2"/>
      <c r="H3" s="12"/>
      <c r="I3" s="2"/>
      <c r="J3" s="10"/>
      <c r="M3" s="1"/>
    </row>
    <row r="4" spans="1:15" ht="19" x14ac:dyDescent="0.25">
      <c r="A4" s="1"/>
      <c r="C4" s="18"/>
      <c r="E4" s="12"/>
      <c r="F4" s="2"/>
      <c r="G4" s="2"/>
      <c r="H4" s="12"/>
      <c r="I4" s="2"/>
      <c r="J4" s="8" t="s">
        <v>40</v>
      </c>
    </row>
    <row r="5" spans="1:15" ht="19" x14ac:dyDescent="0.25">
      <c r="A5" s="1"/>
      <c r="C5" s="18" t="s">
        <v>11</v>
      </c>
      <c r="E5" s="12"/>
      <c r="F5" s="2"/>
      <c r="G5" s="2"/>
      <c r="H5" s="1" t="s">
        <v>6</v>
      </c>
      <c r="I5" s="1" t="s">
        <v>36</v>
      </c>
      <c r="J5" s="11" t="s">
        <v>12</v>
      </c>
      <c r="K5" s="11" t="s">
        <v>13</v>
      </c>
      <c r="L5" s="11" t="s">
        <v>6</v>
      </c>
      <c r="M5" s="11" t="s">
        <v>36</v>
      </c>
    </row>
    <row r="6" spans="1:15" ht="19" x14ac:dyDescent="0.25">
      <c r="A6" s="1"/>
      <c r="C6" s="18" t="s">
        <v>14</v>
      </c>
      <c r="E6" s="12"/>
      <c r="F6" s="2"/>
      <c r="G6" s="2"/>
      <c r="H6" s="1" t="s">
        <v>7</v>
      </c>
      <c r="I6" s="1" t="s">
        <v>37</v>
      </c>
    </row>
    <row r="7" spans="1:15" ht="19" x14ac:dyDescent="0.25">
      <c r="A7" s="1"/>
      <c r="C7" s="20" t="s">
        <v>0</v>
      </c>
      <c r="D7" s="25" t="s">
        <v>19</v>
      </c>
      <c r="E7" s="16"/>
      <c r="F7" s="2"/>
      <c r="G7" s="2"/>
      <c r="H7" s="12"/>
      <c r="I7" s="1"/>
    </row>
    <row r="8" spans="1:15" ht="19" x14ac:dyDescent="0.25">
      <c r="A8" s="1"/>
      <c r="C8" s="20"/>
      <c r="D8" s="25" t="s">
        <v>33</v>
      </c>
      <c r="E8" s="12" t="s">
        <v>15</v>
      </c>
      <c r="F8" s="6" t="s">
        <v>32</v>
      </c>
      <c r="G8" s="2"/>
      <c r="H8" s="7"/>
      <c r="I8" s="1"/>
    </row>
    <row r="9" spans="1:15" ht="19" x14ac:dyDescent="0.25">
      <c r="A9" s="1"/>
      <c r="C9" s="20"/>
      <c r="D9" s="25"/>
      <c r="E9" s="12"/>
      <c r="F9" s="6" t="s">
        <v>31</v>
      </c>
      <c r="G9" s="2"/>
      <c r="H9" s="7"/>
      <c r="I9" s="1"/>
    </row>
    <row r="10" spans="1:15" ht="19" x14ac:dyDescent="0.25">
      <c r="A10" s="1"/>
      <c r="C10" s="18"/>
      <c r="D10" s="26"/>
      <c r="E10" s="12"/>
      <c r="G10" s="6"/>
      <c r="H10" s="12"/>
      <c r="I10" s="1"/>
    </row>
    <row r="11" spans="1:15" ht="19" x14ac:dyDescent="0.25">
      <c r="A11" s="1">
        <v>1953</v>
      </c>
      <c r="C11" s="18">
        <v>1500</v>
      </c>
      <c r="D11" s="26"/>
      <c r="E11" s="12"/>
      <c r="F11" s="2"/>
      <c r="G11" s="2"/>
      <c r="H11" s="13">
        <v>4.5661764705882355</v>
      </c>
      <c r="I11" s="42">
        <v>40.5</v>
      </c>
      <c r="J11"/>
      <c r="K11" s="9"/>
      <c r="L11" s="9"/>
    </row>
    <row r="12" spans="1:15" ht="19" x14ac:dyDescent="0.25">
      <c r="A12" s="1">
        <f>A11+1</f>
        <v>1954</v>
      </c>
      <c r="C12" s="18">
        <v>1500</v>
      </c>
      <c r="D12" s="26"/>
      <c r="E12" s="12"/>
      <c r="F12" s="2"/>
      <c r="G12" s="2"/>
      <c r="H12" s="13">
        <v>4.6563725490196068</v>
      </c>
      <c r="I12" s="42">
        <v>41.3</v>
      </c>
      <c r="J12"/>
      <c r="K12" s="9"/>
      <c r="L12" s="9"/>
    </row>
    <row r="13" spans="1:15" ht="19" x14ac:dyDescent="0.25">
      <c r="A13" s="1">
        <f t="shared" ref="A13:A76" si="0">A12+1</f>
        <v>1955</v>
      </c>
      <c r="C13" s="18">
        <v>1500</v>
      </c>
      <c r="D13" s="26"/>
      <c r="E13" s="12"/>
      <c r="F13" s="2"/>
      <c r="G13" s="2"/>
      <c r="H13" s="13">
        <v>4.8593137254901961</v>
      </c>
      <c r="I13" s="42">
        <v>43.1</v>
      </c>
      <c r="J13"/>
      <c r="K13" s="9"/>
      <c r="L13" s="9"/>
    </row>
    <row r="14" spans="1:15" ht="19" x14ac:dyDescent="0.25">
      <c r="A14" s="1">
        <f t="shared" si="0"/>
        <v>1956</v>
      </c>
      <c r="C14" s="18">
        <v>1500</v>
      </c>
      <c r="D14" s="26"/>
      <c r="E14" s="12"/>
      <c r="F14" s="2"/>
      <c r="G14" s="2"/>
      <c r="H14" s="13">
        <v>5.1073529411764707</v>
      </c>
      <c r="I14" s="42">
        <v>45.3</v>
      </c>
      <c r="J14"/>
      <c r="K14" s="9"/>
      <c r="L14" s="9"/>
    </row>
    <row r="15" spans="1:15" ht="19" x14ac:dyDescent="0.25">
      <c r="A15" s="1">
        <f t="shared" si="0"/>
        <v>1957</v>
      </c>
      <c r="C15" s="18">
        <v>1500</v>
      </c>
      <c r="D15" s="26"/>
      <c r="E15" s="12"/>
      <c r="F15" s="2"/>
      <c r="G15" s="2"/>
      <c r="H15" s="13">
        <v>5.2877450980392151</v>
      </c>
      <c r="I15" s="42">
        <v>46.9</v>
      </c>
      <c r="J15"/>
      <c r="K15" s="9"/>
      <c r="L15" s="9"/>
      <c r="O15" t="s">
        <v>30</v>
      </c>
    </row>
    <row r="16" spans="1:15" ht="19" x14ac:dyDescent="0.25">
      <c r="A16" s="1">
        <f t="shared" si="0"/>
        <v>1958</v>
      </c>
      <c r="C16" s="18">
        <v>1500</v>
      </c>
      <c r="D16" s="26"/>
      <c r="E16" s="12"/>
      <c r="F16" s="2"/>
      <c r="G16" s="2"/>
      <c r="H16" s="13">
        <v>5.4568627450980385</v>
      </c>
      <c r="I16" s="42">
        <v>48.4</v>
      </c>
      <c r="J16"/>
      <c r="K16" s="9"/>
      <c r="L16" s="9"/>
    </row>
    <row r="17" spans="1:13" ht="19" x14ac:dyDescent="0.25">
      <c r="A17" s="1">
        <f t="shared" si="0"/>
        <v>1959</v>
      </c>
      <c r="C17" s="18">
        <v>1500</v>
      </c>
      <c r="D17" s="26"/>
      <c r="E17" s="12"/>
      <c r="F17" s="2"/>
      <c r="G17" s="2"/>
      <c r="H17" s="13">
        <v>5.4794117647058815</v>
      </c>
      <c r="I17" s="42">
        <v>48.6</v>
      </c>
      <c r="J17"/>
      <c r="K17" s="9"/>
      <c r="L17" s="9"/>
    </row>
    <row r="18" spans="1:13" ht="19" x14ac:dyDescent="0.25">
      <c r="A18" s="1">
        <f t="shared" si="0"/>
        <v>1960</v>
      </c>
      <c r="C18" s="18">
        <f>C$17+1*(2402/11)</f>
        <v>1718.3636363636365</v>
      </c>
      <c r="D18" s="26"/>
      <c r="E18" s="12"/>
      <c r="F18" s="2"/>
      <c r="G18" s="2"/>
      <c r="H18" s="13">
        <v>5.5357843137254896</v>
      </c>
      <c r="I18" s="42">
        <v>49.1</v>
      </c>
      <c r="J18"/>
      <c r="K18" s="9"/>
      <c r="L18" s="9"/>
    </row>
    <row r="19" spans="1:13" ht="19" x14ac:dyDescent="0.25">
      <c r="A19" s="1">
        <f t="shared" si="0"/>
        <v>1961</v>
      </c>
      <c r="C19" s="18">
        <f>C$17+2*(2402/11)</f>
        <v>1936.7272727272727</v>
      </c>
      <c r="D19" s="26"/>
      <c r="E19" s="12"/>
      <c r="F19" s="2"/>
      <c r="G19" s="2"/>
      <c r="H19" s="13">
        <v>5.7274509803921569</v>
      </c>
      <c r="I19" s="42">
        <v>50.8</v>
      </c>
      <c r="J19"/>
      <c r="K19" s="9"/>
      <c r="L19" s="9"/>
    </row>
    <row r="20" spans="1:13" ht="19" x14ac:dyDescent="0.25">
      <c r="A20" s="1">
        <f t="shared" si="0"/>
        <v>1962</v>
      </c>
      <c r="C20" s="18">
        <f>C$17+3*(2402/11)</f>
        <v>2155.090909090909</v>
      </c>
      <c r="D20" s="26"/>
      <c r="E20" s="12"/>
      <c r="F20" s="2"/>
      <c r="G20" s="2"/>
      <c r="H20" s="13">
        <v>5.9754901960784315</v>
      </c>
      <c r="I20" s="42">
        <v>53</v>
      </c>
      <c r="J20"/>
      <c r="K20" s="9"/>
      <c r="L20" s="9"/>
    </row>
    <row r="21" spans="1:13" ht="19" x14ac:dyDescent="0.25">
      <c r="A21" s="1">
        <f t="shared" si="0"/>
        <v>1963</v>
      </c>
      <c r="C21" s="18">
        <f>C$17+4*(2402/11)</f>
        <v>2373.4545454545455</v>
      </c>
      <c r="D21" s="26"/>
      <c r="E21" s="12"/>
      <c r="F21" s="2"/>
      <c r="G21" s="2"/>
      <c r="H21" s="13">
        <v>6.0882352941176467</v>
      </c>
      <c r="I21" s="42">
        <v>54</v>
      </c>
      <c r="J21"/>
      <c r="K21" s="9"/>
      <c r="L21" s="9"/>
    </row>
    <row r="22" spans="1:13" ht="19" x14ac:dyDescent="0.25">
      <c r="A22" s="1">
        <f t="shared" si="0"/>
        <v>1964</v>
      </c>
      <c r="C22" s="18">
        <f>C$17+5*(2402/11)</f>
        <v>2591.818181818182</v>
      </c>
      <c r="D22" s="26"/>
      <c r="E22" s="12"/>
      <c r="F22" s="2"/>
      <c r="G22" s="2"/>
      <c r="H22" s="13">
        <v>6.2911764705882351</v>
      </c>
      <c r="I22" s="42">
        <v>55.8</v>
      </c>
      <c r="J22"/>
      <c r="K22" s="9"/>
      <c r="L22" s="9"/>
    </row>
    <row r="23" spans="1:13" ht="19" x14ac:dyDescent="0.25">
      <c r="A23" s="1">
        <f t="shared" si="0"/>
        <v>1965</v>
      </c>
      <c r="C23" s="18">
        <f>C$17+6*(2402/11)</f>
        <v>2810.181818181818</v>
      </c>
      <c r="D23" s="26"/>
      <c r="E23" s="12"/>
      <c r="F23" s="2"/>
      <c r="G23" s="2"/>
      <c r="H23" s="13">
        <v>6.5843137254901958</v>
      </c>
      <c r="I23" s="42">
        <v>58.4</v>
      </c>
      <c r="J23"/>
      <c r="K23" s="9"/>
      <c r="L23" s="9"/>
    </row>
    <row r="24" spans="1:13" ht="19" x14ac:dyDescent="0.25">
      <c r="A24" s="1">
        <f t="shared" si="0"/>
        <v>1966</v>
      </c>
      <c r="C24" s="18">
        <f>C$17+7*(2402/11)</f>
        <v>3028.5454545454545</v>
      </c>
      <c r="D24" s="26"/>
      <c r="E24" s="12"/>
      <c r="F24" s="2"/>
      <c r="G24" s="2"/>
      <c r="H24" s="13">
        <v>6.8436274509803923</v>
      </c>
      <c r="I24" s="42">
        <v>60.7</v>
      </c>
      <c r="J24"/>
      <c r="K24" s="9"/>
      <c r="L24" s="9"/>
    </row>
    <row r="25" spans="1:13" ht="19" x14ac:dyDescent="0.25">
      <c r="A25" s="1">
        <f t="shared" si="0"/>
        <v>1967</v>
      </c>
      <c r="C25" s="18">
        <f>C$17+8*(2402/11)</f>
        <v>3246.909090909091</v>
      </c>
      <c r="D25" s="26"/>
      <c r="E25" s="12"/>
      <c r="F25" s="2"/>
      <c r="G25" s="2"/>
      <c r="H25" s="13">
        <v>7.0240196078431358</v>
      </c>
      <c r="I25" s="42">
        <v>62.3</v>
      </c>
      <c r="J25"/>
      <c r="K25" s="9"/>
      <c r="L25" s="9"/>
    </row>
    <row r="26" spans="1:13" ht="19" x14ac:dyDescent="0.25">
      <c r="A26" s="1">
        <f t="shared" si="0"/>
        <v>1968</v>
      </c>
      <c r="C26" s="18">
        <f>C$17+9*(2402/11)</f>
        <v>3465.2727272727275</v>
      </c>
      <c r="D26" s="27">
        <v>23.6</v>
      </c>
      <c r="E26" s="17">
        <f>D26*52</f>
        <v>1227.2</v>
      </c>
      <c r="F26" s="2"/>
      <c r="G26" s="2"/>
      <c r="H26" s="13">
        <v>7.3509803921568624</v>
      </c>
      <c r="I26" s="42">
        <v>65.2</v>
      </c>
      <c r="J26" s="9">
        <f>100*C26/C$28</f>
        <v>88.807604491868986</v>
      </c>
      <c r="K26" s="9">
        <f>100*E26/E$28</f>
        <v>86.764705882352956</v>
      </c>
      <c r="L26" s="9">
        <f>100*H26/H$28</f>
        <v>89.192886456908354</v>
      </c>
      <c r="M26" s="44">
        <f>100*I26/I$28</f>
        <v>89.192886456908354</v>
      </c>
    </row>
    <row r="27" spans="1:13" ht="19" x14ac:dyDescent="0.25">
      <c r="A27" s="1">
        <f t="shared" si="0"/>
        <v>1969</v>
      </c>
      <c r="C27" s="18">
        <f>C$17+10*(2402/11)</f>
        <v>3683.636363636364</v>
      </c>
      <c r="D27" s="28">
        <v>25.4</v>
      </c>
      <c r="E27" s="17">
        <f t="shared" ref="E27:E78" si="1">D27*52</f>
        <v>1320.8</v>
      </c>
      <c r="F27" s="2"/>
      <c r="G27" s="2"/>
      <c r="H27" s="13">
        <v>7.7455882352941172</v>
      </c>
      <c r="I27" s="42">
        <v>68.7</v>
      </c>
      <c r="J27" s="9">
        <f t="shared" ref="J27:J78" si="2">100*C27/C$28</f>
        <v>94.4038022459345</v>
      </c>
      <c r="K27" s="9">
        <f t="shared" ref="K27:K78" si="3">100*E27/E$28</f>
        <v>93.382352941176478</v>
      </c>
      <c r="L27" s="9">
        <f t="shared" ref="L27:L78" si="4">100*H27/H$28</f>
        <v>93.980848153214779</v>
      </c>
      <c r="M27" s="44">
        <f t="shared" ref="M27:M78" si="5">100*I27/I$28</f>
        <v>93.980848153214779</v>
      </c>
    </row>
    <row r="28" spans="1:13" ht="19" x14ac:dyDescent="0.25">
      <c r="A28" s="1">
        <f t="shared" si="0"/>
        <v>1970</v>
      </c>
      <c r="C28" s="18">
        <v>3902</v>
      </c>
      <c r="D28" s="28">
        <v>27.2</v>
      </c>
      <c r="E28" s="17">
        <f t="shared" si="1"/>
        <v>1414.3999999999999</v>
      </c>
      <c r="F28" s="2"/>
      <c r="G28" s="2"/>
      <c r="H28" s="13">
        <v>8.2416666666666654</v>
      </c>
      <c r="I28" s="42">
        <v>73.099999999999994</v>
      </c>
      <c r="J28" s="9">
        <f t="shared" si="2"/>
        <v>100</v>
      </c>
      <c r="K28" s="9">
        <f t="shared" si="3"/>
        <v>100.00000000000001</v>
      </c>
      <c r="L28" s="9">
        <f t="shared" si="4"/>
        <v>100</v>
      </c>
      <c r="M28" s="44">
        <f t="shared" si="5"/>
        <v>100</v>
      </c>
    </row>
    <row r="29" spans="1:13" ht="19" x14ac:dyDescent="0.25">
      <c r="A29" s="1">
        <f t="shared" si="0"/>
        <v>1971</v>
      </c>
      <c r="C29" s="18">
        <v>4400</v>
      </c>
      <c r="D29" s="28">
        <v>29.8</v>
      </c>
      <c r="E29" s="17">
        <f t="shared" si="1"/>
        <v>1549.6000000000001</v>
      </c>
      <c r="F29" s="2"/>
      <c r="G29" s="2"/>
      <c r="H29" s="13">
        <v>9.0196078431372531</v>
      </c>
      <c r="I29" s="42">
        <v>80</v>
      </c>
      <c r="J29" s="9">
        <f t="shared" si="2"/>
        <v>112.76268580215275</v>
      </c>
      <c r="K29" s="9">
        <f t="shared" si="3"/>
        <v>109.55882352941178</v>
      </c>
      <c r="L29" s="9">
        <f t="shared" si="4"/>
        <v>109.43912448700409</v>
      </c>
      <c r="M29" s="44">
        <f t="shared" si="5"/>
        <v>109.43912448700411</v>
      </c>
    </row>
    <row r="30" spans="1:13" ht="19" x14ac:dyDescent="0.25">
      <c r="A30" s="1">
        <f t="shared" si="0"/>
        <v>1972</v>
      </c>
      <c r="C30" s="18">
        <v>4708</v>
      </c>
      <c r="D30" s="27">
        <v>33.4</v>
      </c>
      <c r="E30" s="17">
        <f t="shared" si="1"/>
        <v>1736.8</v>
      </c>
      <c r="F30" s="2"/>
      <c r="G30" s="2"/>
      <c r="H30" s="13">
        <v>9.6622549019607842</v>
      </c>
      <c r="I30" s="42">
        <v>85.7</v>
      </c>
      <c r="J30" s="9">
        <f t="shared" si="2"/>
        <v>120.65607380830343</v>
      </c>
      <c r="K30" s="9">
        <f t="shared" si="3"/>
        <v>122.79411764705884</v>
      </c>
      <c r="L30" s="9">
        <f t="shared" si="4"/>
        <v>117.23666210670316</v>
      </c>
      <c r="M30" s="44">
        <f t="shared" si="5"/>
        <v>117.23666210670315</v>
      </c>
    </row>
    <row r="31" spans="1:13" ht="19" x14ac:dyDescent="0.25">
      <c r="A31" s="1">
        <f t="shared" si="0"/>
        <v>1973</v>
      </c>
      <c r="C31" s="18">
        <v>4908</v>
      </c>
      <c r="D31" s="27">
        <v>38.4</v>
      </c>
      <c r="E31" s="17">
        <f t="shared" si="1"/>
        <v>1996.8</v>
      </c>
      <c r="F31" s="2"/>
      <c r="G31" s="2"/>
      <c r="H31" s="13">
        <v>10.541666666666664</v>
      </c>
      <c r="I31" s="42">
        <v>93.5</v>
      </c>
      <c r="J31" s="9">
        <f t="shared" si="2"/>
        <v>125.78165043567401</v>
      </c>
      <c r="K31" s="9">
        <f t="shared" si="3"/>
        <v>141.1764705882353</v>
      </c>
      <c r="L31" s="9">
        <f t="shared" si="4"/>
        <v>127.90697674418605</v>
      </c>
      <c r="M31" s="44">
        <f t="shared" si="5"/>
        <v>127.90697674418605</v>
      </c>
    </row>
    <row r="32" spans="1:13" ht="19" x14ac:dyDescent="0.25">
      <c r="A32" s="1">
        <f t="shared" si="0"/>
        <v>1974</v>
      </c>
      <c r="C32" s="18">
        <v>5775</v>
      </c>
      <c r="D32" s="27">
        <v>43.8</v>
      </c>
      <c r="E32" s="17">
        <f t="shared" si="1"/>
        <v>2277.6</v>
      </c>
      <c r="F32" s="2"/>
      <c r="G32" s="2"/>
      <c r="H32" s="13">
        <v>12.2328431372549</v>
      </c>
      <c r="I32" s="42">
        <v>108.5</v>
      </c>
      <c r="J32" s="9">
        <f t="shared" si="2"/>
        <v>148.00102511532546</v>
      </c>
      <c r="K32" s="9">
        <f t="shared" si="3"/>
        <v>161.02941176470588</v>
      </c>
      <c r="L32" s="9">
        <f t="shared" si="4"/>
        <v>148.42681258549931</v>
      </c>
      <c r="M32" s="44">
        <f t="shared" si="5"/>
        <v>148.42681258549933</v>
      </c>
    </row>
    <row r="33" spans="1:13" ht="19" x14ac:dyDescent="0.25">
      <c r="A33" s="1">
        <f t="shared" si="0"/>
        <v>1975</v>
      </c>
      <c r="C33" s="18">
        <v>7450</v>
      </c>
      <c r="D33" s="27">
        <v>55.9</v>
      </c>
      <c r="E33" s="17">
        <f t="shared" si="1"/>
        <v>2906.7999999999997</v>
      </c>
      <c r="F33" s="2"/>
      <c r="G33" s="2"/>
      <c r="H33" s="13">
        <v>15.198039215686274</v>
      </c>
      <c r="I33" s="42">
        <v>134.80000000000001</v>
      </c>
      <c r="J33" s="9">
        <f t="shared" si="2"/>
        <v>190.92772936955407</v>
      </c>
      <c r="K33" s="9">
        <f t="shared" si="3"/>
        <v>205.51470588235296</v>
      </c>
      <c r="L33" s="9">
        <f t="shared" si="4"/>
        <v>184.40492476060194</v>
      </c>
      <c r="M33" s="44">
        <f t="shared" si="5"/>
        <v>184.40492476060194</v>
      </c>
    </row>
    <row r="34" spans="1:13" ht="19" x14ac:dyDescent="0.25">
      <c r="A34" s="1">
        <f t="shared" si="0"/>
        <v>1976</v>
      </c>
      <c r="C34" s="18">
        <v>7450</v>
      </c>
      <c r="D34" s="27">
        <v>65.8</v>
      </c>
      <c r="E34" s="17">
        <f t="shared" si="1"/>
        <v>3421.6</v>
      </c>
      <c r="F34" s="2"/>
      <c r="G34" s="2"/>
      <c r="H34" s="13">
        <v>17.712254901960783</v>
      </c>
      <c r="I34" s="42">
        <v>157.1</v>
      </c>
      <c r="J34" s="9">
        <f t="shared" si="2"/>
        <v>190.92772936955407</v>
      </c>
      <c r="K34" s="9">
        <f t="shared" si="3"/>
        <v>241.91176470588238</v>
      </c>
      <c r="L34" s="9">
        <f t="shared" si="4"/>
        <v>214.91108071135432</v>
      </c>
      <c r="M34" s="44">
        <f t="shared" si="5"/>
        <v>214.91108071135432</v>
      </c>
    </row>
    <row r="35" spans="1:13" ht="19" x14ac:dyDescent="0.25">
      <c r="A35" s="1">
        <f t="shared" si="0"/>
        <v>1977</v>
      </c>
      <c r="C35" s="18">
        <v>7450</v>
      </c>
      <c r="D35" s="27">
        <v>72.3</v>
      </c>
      <c r="E35" s="17">
        <f t="shared" si="1"/>
        <v>3759.6</v>
      </c>
      <c r="F35" s="2"/>
      <c r="G35" s="2"/>
      <c r="H35" s="13">
        <v>20.519607843137255</v>
      </c>
      <c r="I35" s="42">
        <v>182</v>
      </c>
      <c r="J35" s="9">
        <f t="shared" si="2"/>
        <v>190.92772936955407</v>
      </c>
      <c r="K35" s="9">
        <f t="shared" si="3"/>
        <v>265.80882352941177</v>
      </c>
      <c r="L35" s="9">
        <f t="shared" si="4"/>
        <v>248.97400820793439</v>
      </c>
      <c r="M35" s="44">
        <f t="shared" si="5"/>
        <v>248.97400820793436</v>
      </c>
    </row>
    <row r="36" spans="1:13" ht="19" x14ac:dyDescent="0.25">
      <c r="A36" s="1">
        <f t="shared" si="0"/>
        <v>1978</v>
      </c>
      <c r="C36" s="18">
        <v>8729</v>
      </c>
      <c r="D36" s="28">
        <v>82</v>
      </c>
      <c r="E36" s="17">
        <f t="shared" si="1"/>
        <v>4264</v>
      </c>
      <c r="F36" s="2"/>
      <c r="G36" s="2"/>
      <c r="H36" s="13">
        <v>22.222058823529412</v>
      </c>
      <c r="I36" s="42">
        <v>197.1</v>
      </c>
      <c r="J36" s="9">
        <f t="shared" si="2"/>
        <v>223.70579190158892</v>
      </c>
      <c r="K36" s="9">
        <f t="shared" si="3"/>
        <v>301.47058823529414</v>
      </c>
      <c r="L36" s="9">
        <f t="shared" si="4"/>
        <v>269.63064295485646</v>
      </c>
      <c r="M36" s="44">
        <f t="shared" si="5"/>
        <v>269.6306429548564</v>
      </c>
    </row>
    <row r="37" spans="1:13" ht="19" x14ac:dyDescent="0.25">
      <c r="A37" s="1">
        <f t="shared" si="0"/>
        <v>1979</v>
      </c>
      <c r="C37" s="18">
        <v>9515</v>
      </c>
      <c r="D37" s="28">
        <v>93.9</v>
      </c>
      <c r="E37" s="17">
        <f t="shared" si="1"/>
        <v>4882.8</v>
      </c>
      <c r="F37" s="2"/>
      <c r="G37" s="2"/>
      <c r="H37" s="13">
        <v>25.198529411764703</v>
      </c>
      <c r="I37" s="42">
        <v>223.5</v>
      </c>
      <c r="J37" s="9">
        <f t="shared" si="2"/>
        <v>243.84930804715532</v>
      </c>
      <c r="K37" s="9">
        <f t="shared" si="3"/>
        <v>345.22058823529414</v>
      </c>
      <c r="L37" s="9">
        <f t="shared" si="4"/>
        <v>305.74555403556775</v>
      </c>
      <c r="M37" s="44">
        <f t="shared" si="5"/>
        <v>305.74555403556775</v>
      </c>
    </row>
    <row r="38" spans="1:13" ht="19" x14ac:dyDescent="0.25">
      <c r="A38" s="1">
        <f t="shared" si="0"/>
        <v>1980</v>
      </c>
      <c r="C38" s="18">
        <v>11750</v>
      </c>
      <c r="D38" s="28">
        <v>113.3</v>
      </c>
      <c r="E38" s="17">
        <f t="shared" si="1"/>
        <v>5891.5999999999995</v>
      </c>
      <c r="F38" s="2"/>
      <c r="G38" s="2"/>
      <c r="H38" s="13">
        <v>29.730882352941173</v>
      </c>
      <c r="I38" s="42">
        <v>263.7</v>
      </c>
      <c r="J38" s="9">
        <f t="shared" si="2"/>
        <v>301.12762685802153</v>
      </c>
      <c r="K38" s="9">
        <f t="shared" si="3"/>
        <v>416.54411764705884</v>
      </c>
      <c r="L38" s="9">
        <f t="shared" si="4"/>
        <v>360.73871409028726</v>
      </c>
      <c r="M38" s="44">
        <f t="shared" si="5"/>
        <v>360.73871409028732</v>
      </c>
    </row>
    <row r="39" spans="1:13" ht="19" x14ac:dyDescent="0.25">
      <c r="A39" s="1">
        <f t="shared" si="0"/>
        <v>1981</v>
      </c>
      <c r="C39" s="18">
        <v>15010</v>
      </c>
      <c r="D39" s="28">
        <v>126.5</v>
      </c>
      <c r="E39" s="17">
        <f t="shared" si="1"/>
        <v>6578</v>
      </c>
      <c r="F39" s="2"/>
      <c r="G39" s="2"/>
      <c r="H39" s="13">
        <v>33.259803921568626</v>
      </c>
      <c r="I39" s="42">
        <v>295</v>
      </c>
      <c r="J39" s="9">
        <f t="shared" si="2"/>
        <v>384.67452588416199</v>
      </c>
      <c r="K39" s="9">
        <f t="shared" si="3"/>
        <v>465.07352941176475</v>
      </c>
      <c r="L39" s="9">
        <f t="shared" si="4"/>
        <v>403.5567715458277</v>
      </c>
      <c r="M39" s="44">
        <f t="shared" si="5"/>
        <v>403.55677154582764</v>
      </c>
    </row>
    <row r="40" spans="1:13" ht="19" x14ac:dyDescent="0.25">
      <c r="A40" s="1">
        <f t="shared" si="0"/>
        <v>1982</v>
      </c>
      <c r="C40" s="18">
        <v>15948</v>
      </c>
      <c r="D40" s="28">
        <v>139.1</v>
      </c>
      <c r="E40" s="17">
        <f t="shared" si="1"/>
        <v>7233.2</v>
      </c>
      <c r="F40" s="2"/>
      <c r="G40" s="2"/>
      <c r="H40" s="13">
        <v>36.1235294117647</v>
      </c>
      <c r="I40" s="42">
        <v>320.39999999999998</v>
      </c>
      <c r="J40" s="9">
        <f t="shared" si="2"/>
        <v>408.71348026652998</v>
      </c>
      <c r="K40" s="9">
        <f t="shared" si="3"/>
        <v>511.39705882352945</v>
      </c>
      <c r="L40" s="9">
        <f t="shared" si="4"/>
        <v>438.3036935704514</v>
      </c>
      <c r="M40" s="44">
        <f t="shared" si="5"/>
        <v>438.3036935704514</v>
      </c>
    </row>
    <row r="41" spans="1:13" ht="19" x14ac:dyDescent="0.25">
      <c r="A41" s="1">
        <f t="shared" si="0"/>
        <v>1983</v>
      </c>
      <c r="C41" s="18">
        <v>16656</v>
      </c>
      <c r="D41" s="28">
        <v>150.30000000000001</v>
      </c>
      <c r="E41" s="17">
        <f t="shared" si="1"/>
        <v>7815.6</v>
      </c>
      <c r="F41" s="2"/>
      <c r="G41" s="2"/>
      <c r="H41" s="13">
        <v>37.78088235294117</v>
      </c>
      <c r="I41" s="42">
        <v>335.1</v>
      </c>
      <c r="J41" s="9">
        <f t="shared" si="2"/>
        <v>426.85802152742184</v>
      </c>
      <c r="K41" s="9">
        <f t="shared" si="3"/>
        <v>552.57352941176475</v>
      </c>
      <c r="L41" s="9">
        <f t="shared" si="4"/>
        <v>458.41313269493844</v>
      </c>
      <c r="M41" s="44">
        <f t="shared" si="5"/>
        <v>458.4131326949385</v>
      </c>
    </row>
    <row r="42" spans="1:13" ht="19" x14ac:dyDescent="0.25">
      <c r="A42" s="1">
        <f t="shared" si="0"/>
        <v>1984</v>
      </c>
      <c r="C42" s="18">
        <v>17489</v>
      </c>
      <c r="D42" s="28">
        <v>160.6</v>
      </c>
      <c r="E42" s="17">
        <f t="shared" si="1"/>
        <v>8351.1999999999989</v>
      </c>
      <c r="F42" s="2"/>
      <c r="G42" s="2"/>
      <c r="H42" s="13">
        <v>39.663725490196079</v>
      </c>
      <c r="I42" s="42">
        <v>351.8</v>
      </c>
      <c r="J42" s="9">
        <f t="shared" si="2"/>
        <v>448.20604818042028</v>
      </c>
      <c r="K42" s="9">
        <f t="shared" si="3"/>
        <v>590.44117647058818</v>
      </c>
      <c r="L42" s="9">
        <f t="shared" si="4"/>
        <v>481.25854993160061</v>
      </c>
      <c r="M42" s="44">
        <f t="shared" si="5"/>
        <v>481.25854993160061</v>
      </c>
    </row>
    <row r="43" spans="1:13" ht="19" x14ac:dyDescent="0.25">
      <c r="A43" s="1">
        <f t="shared" si="0"/>
        <v>1985</v>
      </c>
      <c r="C43" s="18">
        <v>18363</v>
      </c>
      <c r="D43" s="28">
        <v>172.8</v>
      </c>
      <c r="E43" s="17">
        <f t="shared" si="1"/>
        <v>8985.6</v>
      </c>
      <c r="F43" s="2"/>
      <c r="G43" s="2"/>
      <c r="H43" s="13">
        <v>42.076470588235289</v>
      </c>
      <c r="I43" s="42">
        <v>373.2</v>
      </c>
      <c r="J43" s="9">
        <f t="shared" si="2"/>
        <v>470.60481804202971</v>
      </c>
      <c r="K43" s="9">
        <f t="shared" si="3"/>
        <v>635.2941176470589</v>
      </c>
      <c r="L43" s="9">
        <f t="shared" si="4"/>
        <v>510.53351573187416</v>
      </c>
      <c r="M43" s="44">
        <f t="shared" si="5"/>
        <v>510.53351573187416</v>
      </c>
    </row>
    <row r="44" spans="1:13" ht="19" x14ac:dyDescent="0.25">
      <c r="A44" s="1">
        <f t="shared" si="0"/>
        <v>1986</v>
      </c>
      <c r="C44" s="18">
        <v>19465</v>
      </c>
      <c r="D44" s="28">
        <v>185.1</v>
      </c>
      <c r="E44" s="17">
        <f t="shared" si="1"/>
        <v>9625.1999999999989</v>
      </c>
      <c r="F44" s="2"/>
      <c r="G44" s="2"/>
      <c r="H44" s="13">
        <v>43.508333333333333</v>
      </c>
      <c r="I44" s="42">
        <v>385.9</v>
      </c>
      <c r="J44" s="9">
        <f t="shared" si="2"/>
        <v>498.84674525884162</v>
      </c>
      <c r="K44" s="9">
        <f t="shared" si="3"/>
        <v>680.51470588235293</v>
      </c>
      <c r="L44" s="9">
        <f t="shared" si="4"/>
        <v>527.90697674418607</v>
      </c>
      <c r="M44" s="44">
        <f t="shared" si="5"/>
        <v>527.90697674418607</v>
      </c>
    </row>
    <row r="45" spans="1:13" ht="19" x14ac:dyDescent="0.25">
      <c r="A45" s="1">
        <f t="shared" si="0"/>
        <v>1987</v>
      </c>
      <c r="B45" s="37">
        <v>20520.266999999996</v>
      </c>
      <c r="C45" s="18">
        <v>20297</v>
      </c>
      <c r="D45" s="28">
        <v>198.4</v>
      </c>
      <c r="E45" s="17">
        <f t="shared" si="1"/>
        <v>10316.800000000001</v>
      </c>
      <c r="F45" s="2"/>
      <c r="G45" s="2"/>
      <c r="H45" s="13">
        <v>45.323529411764703</v>
      </c>
      <c r="I45" s="42">
        <v>402</v>
      </c>
      <c r="J45" s="9">
        <f t="shared" si="2"/>
        <v>520.16914402870327</v>
      </c>
      <c r="K45" s="9">
        <f t="shared" si="3"/>
        <v>729.41176470588255</v>
      </c>
      <c r="L45" s="9">
        <f t="shared" si="4"/>
        <v>549.93160054719567</v>
      </c>
      <c r="M45" s="44">
        <f t="shared" si="5"/>
        <v>549.93160054719567</v>
      </c>
    </row>
    <row r="46" spans="1:13" ht="19" x14ac:dyDescent="0.25">
      <c r="A46" s="1">
        <f t="shared" si="0"/>
        <v>1988</v>
      </c>
      <c r="B46" s="37">
        <v>22177.295999999998</v>
      </c>
      <c r="C46" s="18">
        <v>21936</v>
      </c>
      <c r="D46" s="28">
        <v>215.5</v>
      </c>
      <c r="E46" s="17">
        <f t="shared" si="1"/>
        <v>11206</v>
      </c>
      <c r="F46" s="2"/>
      <c r="G46" s="2"/>
      <c r="H46" s="14">
        <v>48.2</v>
      </c>
      <c r="I46" s="42">
        <v>421.7</v>
      </c>
      <c r="J46" s="9">
        <f t="shared" si="2"/>
        <v>562.17324449000512</v>
      </c>
      <c r="K46" s="9">
        <f t="shared" si="3"/>
        <v>792.27941176470597</v>
      </c>
      <c r="L46" s="9">
        <f t="shared" si="4"/>
        <v>584.83316481294241</v>
      </c>
      <c r="M46" s="44">
        <f t="shared" si="5"/>
        <v>576.88098495212046</v>
      </c>
    </row>
    <row r="47" spans="1:13" ht="19" x14ac:dyDescent="0.25">
      <c r="A47" s="1">
        <f t="shared" si="0"/>
        <v>1989</v>
      </c>
      <c r="B47" s="37">
        <v>22854.665999999997</v>
      </c>
      <c r="C47" s="18">
        <v>22606</v>
      </c>
      <c r="D47" s="28">
        <v>235.5</v>
      </c>
      <c r="E47" s="17">
        <f t="shared" si="1"/>
        <v>12246</v>
      </c>
      <c r="F47" s="2"/>
      <c r="G47" s="2"/>
      <c r="H47" s="14">
        <v>51</v>
      </c>
      <c r="I47" s="42">
        <v>454.5</v>
      </c>
      <c r="J47" s="9">
        <f t="shared" si="2"/>
        <v>579.3439261916966</v>
      </c>
      <c r="K47" s="9">
        <f t="shared" si="3"/>
        <v>865.80882352941182</v>
      </c>
      <c r="L47" s="9">
        <f t="shared" si="4"/>
        <v>618.80687563195158</v>
      </c>
      <c r="M47" s="44">
        <f t="shared" si="5"/>
        <v>621.75102599179206</v>
      </c>
    </row>
    <row r="48" spans="1:13" ht="19" x14ac:dyDescent="0.25">
      <c r="A48" s="1">
        <f t="shared" si="0"/>
        <v>1990</v>
      </c>
      <c r="B48" s="37">
        <v>24339.824999999997</v>
      </c>
      <c r="C48" s="18">
        <v>24075</v>
      </c>
      <c r="D48" s="28">
        <v>258.2</v>
      </c>
      <c r="E48" s="17">
        <f t="shared" si="1"/>
        <v>13426.4</v>
      </c>
      <c r="F48" s="2"/>
      <c r="G48" s="2"/>
      <c r="H48" s="14">
        <v>55.1</v>
      </c>
      <c r="I48" s="42">
        <v>497.5</v>
      </c>
      <c r="J48" s="9">
        <f t="shared" si="2"/>
        <v>616.99128651973342</v>
      </c>
      <c r="K48" s="9">
        <f t="shared" si="3"/>
        <v>949.26470588235304</v>
      </c>
      <c r="L48" s="9">
        <f t="shared" si="4"/>
        <v>668.55409504550062</v>
      </c>
      <c r="M48" s="44">
        <f t="shared" si="5"/>
        <v>680.57455540355681</v>
      </c>
    </row>
    <row r="49" spans="1:18" ht="19" x14ac:dyDescent="0.25">
      <c r="A49" s="1">
        <f t="shared" si="0"/>
        <v>1991</v>
      </c>
      <c r="B49" s="37">
        <v>26408.330999999998</v>
      </c>
      <c r="C49" s="18">
        <v>26121</v>
      </c>
      <c r="D49" s="28">
        <v>277.5</v>
      </c>
      <c r="E49" s="17">
        <f t="shared" si="1"/>
        <v>14430</v>
      </c>
      <c r="F49" s="2"/>
      <c r="G49" s="2"/>
      <c r="H49" s="14">
        <v>59.2</v>
      </c>
      <c r="I49" s="42">
        <v>526.70000000000005</v>
      </c>
      <c r="J49" s="9">
        <f t="shared" si="2"/>
        <v>669.42593541773454</v>
      </c>
      <c r="K49" s="9">
        <f t="shared" si="3"/>
        <v>1020.2205882352943</v>
      </c>
      <c r="L49" s="9">
        <f t="shared" si="4"/>
        <v>718.30131445904965</v>
      </c>
      <c r="M49" s="44">
        <f t="shared" si="5"/>
        <v>720.51983584131347</v>
      </c>
    </row>
    <row r="50" spans="1:18" ht="19" x14ac:dyDescent="0.25">
      <c r="A50" s="1">
        <f t="shared" si="0"/>
        <v>1992</v>
      </c>
      <c r="B50" s="37">
        <v>28125.008999999998</v>
      </c>
      <c r="C50" s="18">
        <v>27819</v>
      </c>
      <c r="D50" s="28">
        <v>295.89999999999998</v>
      </c>
      <c r="E50" s="17">
        <f t="shared" si="1"/>
        <v>15386.8</v>
      </c>
      <c r="F50" s="2"/>
      <c r="G50" s="2"/>
      <c r="H50" s="14">
        <v>61.9</v>
      </c>
      <c r="I50" s="42">
        <v>546.4</v>
      </c>
      <c r="J50" s="9">
        <f t="shared" si="2"/>
        <v>712.9420809841107</v>
      </c>
      <c r="K50" s="9">
        <f t="shared" si="3"/>
        <v>1087.8676470588236</v>
      </c>
      <c r="L50" s="9">
        <f t="shared" si="4"/>
        <v>751.06167846309415</v>
      </c>
      <c r="M50" s="44">
        <f t="shared" si="5"/>
        <v>747.46922024623814</v>
      </c>
    </row>
    <row r="51" spans="1:18" ht="19" x14ac:dyDescent="0.25">
      <c r="A51" s="1">
        <f t="shared" si="0"/>
        <v>1993</v>
      </c>
      <c r="B51" s="37">
        <v>29883.408661417321</v>
      </c>
      <c r="C51" s="21">
        <v>29558</v>
      </c>
      <c r="D51" s="28">
        <v>304.60000000000002</v>
      </c>
      <c r="E51" s="17">
        <f t="shared" si="1"/>
        <v>15839.2</v>
      </c>
      <c r="F51" s="2"/>
      <c r="G51" s="2"/>
      <c r="H51" s="14">
        <v>63.5</v>
      </c>
      <c r="I51" s="42">
        <v>555.1</v>
      </c>
      <c r="J51" s="9">
        <f t="shared" si="2"/>
        <v>757.50896975909791</v>
      </c>
      <c r="K51" s="9">
        <f t="shared" si="3"/>
        <v>1119.8529411764707</v>
      </c>
      <c r="L51" s="9">
        <f t="shared" si="4"/>
        <v>770.4752275025279</v>
      </c>
      <c r="M51" s="44">
        <f t="shared" si="5"/>
        <v>759.37072503419984</v>
      </c>
      <c r="N51" t="s">
        <v>19</v>
      </c>
    </row>
    <row r="52" spans="1:18" ht="19" x14ac:dyDescent="0.25">
      <c r="A52" s="1">
        <f t="shared" si="0"/>
        <v>1994</v>
      </c>
      <c r="B52" s="37">
        <v>30481.251968503933</v>
      </c>
      <c r="C52" s="18">
        <v>30150</v>
      </c>
      <c r="D52" s="28">
        <v>312.8</v>
      </c>
      <c r="E52" s="17">
        <f t="shared" si="1"/>
        <v>16265.6</v>
      </c>
      <c r="F52" s="2"/>
      <c r="G52" s="2"/>
      <c r="H52" s="14">
        <v>64.900000000000006</v>
      </c>
      <c r="I52" s="42">
        <v>568.5</v>
      </c>
      <c r="J52" s="9">
        <f t="shared" si="2"/>
        <v>772.68067657611482</v>
      </c>
      <c r="K52" s="9">
        <f t="shared" si="3"/>
        <v>1150</v>
      </c>
      <c r="L52" s="9">
        <f t="shared" si="4"/>
        <v>787.46208291203254</v>
      </c>
      <c r="M52" s="44">
        <f t="shared" si="5"/>
        <v>777.70177838577297</v>
      </c>
      <c r="N52" t="s">
        <v>20</v>
      </c>
      <c r="Q52" t="s">
        <v>19</v>
      </c>
      <c r="R52" t="s">
        <v>19</v>
      </c>
    </row>
    <row r="53" spans="1:18" ht="19" x14ac:dyDescent="0.25">
      <c r="A53" s="1">
        <f t="shared" si="0"/>
        <v>1995</v>
      </c>
      <c r="B53" s="38">
        <v>33160.799999999996</v>
      </c>
      <c r="C53" s="18">
        <f>B53/1.011</f>
        <v>32800</v>
      </c>
      <c r="D53" s="28">
        <v>323.2</v>
      </c>
      <c r="E53" s="17">
        <f t="shared" si="1"/>
        <v>16806.399999999998</v>
      </c>
      <c r="F53" s="2"/>
      <c r="G53" s="2"/>
      <c r="H53" s="14">
        <v>66.599999999999994</v>
      </c>
      <c r="I53" s="42">
        <v>588.20000000000005</v>
      </c>
      <c r="J53" s="9">
        <f t="shared" si="2"/>
        <v>840.59456688877503</v>
      </c>
      <c r="K53" s="9">
        <f t="shared" si="3"/>
        <v>1188.2352941176471</v>
      </c>
      <c r="L53" s="9">
        <f t="shared" si="4"/>
        <v>808.08897876643073</v>
      </c>
      <c r="M53" s="44">
        <f t="shared" si="5"/>
        <v>804.65116279069787</v>
      </c>
      <c r="N53" t="s">
        <v>19</v>
      </c>
      <c r="P53" t="s">
        <v>19</v>
      </c>
    </row>
    <row r="54" spans="1:18" ht="19" x14ac:dyDescent="0.25">
      <c r="A54" s="1">
        <f t="shared" si="0"/>
        <v>1996</v>
      </c>
      <c r="B54" s="38">
        <v>34869.39</v>
      </c>
      <c r="C54" s="18">
        <f t="shared" ref="C54:C77" si="6">B54/1.011</f>
        <v>34490</v>
      </c>
      <c r="D54" s="28">
        <v>334.9</v>
      </c>
      <c r="E54" s="17">
        <f t="shared" si="1"/>
        <v>17414.8</v>
      </c>
      <c r="F54" s="2"/>
      <c r="G54" s="2"/>
      <c r="H54" s="14">
        <v>68.5</v>
      </c>
      <c r="I54" s="42">
        <v>602.4</v>
      </c>
      <c r="J54" s="9">
        <f t="shared" si="2"/>
        <v>883.90568939005641</v>
      </c>
      <c r="K54" s="9">
        <f t="shared" si="3"/>
        <v>1231.2500000000002</v>
      </c>
      <c r="L54" s="9">
        <f t="shared" si="4"/>
        <v>831.14256825075847</v>
      </c>
      <c r="M54" s="44">
        <f t="shared" si="5"/>
        <v>824.07660738714094</v>
      </c>
      <c r="N54" t="s">
        <v>19</v>
      </c>
    </row>
    <row r="55" spans="1:18" ht="19" x14ac:dyDescent="0.25">
      <c r="A55" s="1">
        <f t="shared" si="0"/>
        <v>1997</v>
      </c>
      <c r="B55" s="38">
        <v>35910.719999999994</v>
      </c>
      <c r="C55" s="18">
        <f t="shared" si="6"/>
        <v>35520</v>
      </c>
      <c r="D55" s="29">
        <v>357.6</v>
      </c>
      <c r="E55" s="17">
        <f t="shared" si="1"/>
        <v>18595.2</v>
      </c>
      <c r="F55" s="2">
        <v>372.6</v>
      </c>
      <c r="G55" s="2"/>
      <c r="H55" s="14">
        <v>70</v>
      </c>
      <c r="I55" s="42">
        <v>621.29999999999995</v>
      </c>
      <c r="J55" s="9">
        <f t="shared" si="2"/>
        <v>910.30240902101491</v>
      </c>
      <c r="K55" s="9">
        <f t="shared" si="3"/>
        <v>1314.7058823529412</v>
      </c>
      <c r="L55" s="9">
        <f t="shared" si="4"/>
        <v>849.34277047522767</v>
      </c>
      <c r="M55" s="44">
        <f t="shared" si="5"/>
        <v>849.93160054719556</v>
      </c>
      <c r="N55" t="s">
        <v>19</v>
      </c>
    </row>
    <row r="56" spans="1:18" ht="19" x14ac:dyDescent="0.25">
      <c r="A56" s="1">
        <f t="shared" si="0"/>
        <v>1998</v>
      </c>
      <c r="B56" s="39">
        <v>35835.982400362736</v>
      </c>
      <c r="C56" s="18">
        <f t="shared" si="6"/>
        <v>35446.075569102613</v>
      </c>
      <c r="D56" s="29">
        <v>373.6</v>
      </c>
      <c r="E56" s="17">
        <f t="shared" si="1"/>
        <v>19427.2</v>
      </c>
      <c r="F56" s="2">
        <v>392.5</v>
      </c>
      <c r="G56" s="2"/>
      <c r="H56" s="14">
        <v>71.3</v>
      </c>
      <c r="I56" s="42">
        <v>642.6</v>
      </c>
      <c r="J56" s="9">
        <f t="shared" si="2"/>
        <v>908.40788234501838</v>
      </c>
      <c r="K56" s="9">
        <f t="shared" si="3"/>
        <v>1373.5294117647061</v>
      </c>
      <c r="L56" s="9">
        <f t="shared" si="4"/>
        <v>865.11627906976753</v>
      </c>
      <c r="M56" s="44">
        <f t="shared" si="5"/>
        <v>879.06976744186056</v>
      </c>
      <c r="N56" t="s">
        <v>19</v>
      </c>
    </row>
    <row r="57" spans="1:18" ht="19" x14ac:dyDescent="0.25">
      <c r="A57" s="1">
        <f t="shared" si="0"/>
        <v>1999</v>
      </c>
      <c r="B57" s="39">
        <v>36899.310803764594</v>
      </c>
      <c r="C57" s="18">
        <f t="shared" si="6"/>
        <v>36497.83462291256</v>
      </c>
      <c r="D57" s="29">
        <v>384.3</v>
      </c>
      <c r="E57" s="17">
        <f t="shared" si="1"/>
        <v>19983.600000000002</v>
      </c>
      <c r="F57" s="2">
        <v>407.8</v>
      </c>
      <c r="G57" s="2"/>
      <c r="H57" s="14">
        <v>72.599999999999994</v>
      </c>
      <c r="I57" s="42">
        <v>652.5</v>
      </c>
      <c r="J57" s="9">
        <f t="shared" si="2"/>
        <v>935.36224046418658</v>
      </c>
      <c r="K57" s="9">
        <f t="shared" si="3"/>
        <v>1412.8676470588239</v>
      </c>
      <c r="L57" s="9">
        <f t="shared" si="4"/>
        <v>880.88978766430739</v>
      </c>
      <c r="M57" s="44">
        <f t="shared" si="5"/>
        <v>892.61285909712728</v>
      </c>
      <c r="N57" t="s">
        <v>19</v>
      </c>
    </row>
    <row r="58" spans="1:18" ht="19" x14ac:dyDescent="0.25">
      <c r="A58" s="1">
        <f t="shared" si="0"/>
        <v>2000</v>
      </c>
      <c r="B58" s="39">
        <v>37805.537009866057</v>
      </c>
      <c r="C58" s="18">
        <f t="shared" si="6"/>
        <v>37394.20080105446</v>
      </c>
      <c r="D58" s="29">
        <v>398.9</v>
      </c>
      <c r="E58" s="17">
        <f t="shared" si="1"/>
        <v>20742.8</v>
      </c>
      <c r="F58" s="2">
        <v>425.1</v>
      </c>
      <c r="G58" s="2"/>
      <c r="H58" s="14">
        <v>73.400000000000006</v>
      </c>
      <c r="I58" s="42">
        <v>671.8</v>
      </c>
      <c r="J58" s="9">
        <f t="shared" si="2"/>
        <v>958.33420812543466</v>
      </c>
      <c r="K58" s="9">
        <f t="shared" si="3"/>
        <v>1466.544117647059</v>
      </c>
      <c r="L58" s="9">
        <f t="shared" si="4"/>
        <v>890.59656218402449</v>
      </c>
      <c r="M58" s="44">
        <f t="shared" si="5"/>
        <v>919.01504787961699</v>
      </c>
      <c r="N58" t="s">
        <v>19</v>
      </c>
    </row>
    <row r="59" spans="1:18" ht="19" x14ac:dyDescent="0.25">
      <c r="A59" s="1">
        <f t="shared" si="0"/>
        <v>2001</v>
      </c>
      <c r="B59" s="39">
        <v>39346.112643018103</v>
      </c>
      <c r="C59" s="18">
        <f t="shared" si="6"/>
        <v>38918.014483697436</v>
      </c>
      <c r="D59" s="29">
        <v>417.2</v>
      </c>
      <c r="E59" s="17">
        <f t="shared" si="1"/>
        <v>21694.399999999998</v>
      </c>
      <c r="F59" s="2">
        <v>449.7</v>
      </c>
      <c r="G59" s="2"/>
      <c r="H59" s="14">
        <v>74.599999999999994</v>
      </c>
      <c r="I59" s="42">
        <v>683.7</v>
      </c>
      <c r="J59" s="9">
        <f t="shared" si="2"/>
        <v>997.38632710654633</v>
      </c>
      <c r="K59" s="9">
        <f t="shared" si="3"/>
        <v>1533.8235294117649</v>
      </c>
      <c r="L59" s="9">
        <f t="shared" si="4"/>
        <v>905.15672396359957</v>
      </c>
      <c r="M59" s="44">
        <f t="shared" si="5"/>
        <v>935.2941176470589</v>
      </c>
    </row>
    <row r="60" spans="1:18" ht="19" x14ac:dyDescent="0.25">
      <c r="A60" s="1">
        <f t="shared" si="0"/>
        <v>2002</v>
      </c>
      <c r="B60" s="39">
        <v>40839.431354907807</v>
      </c>
      <c r="C60" s="18">
        <f t="shared" si="6"/>
        <v>40395.085415339083</v>
      </c>
      <c r="D60" s="29">
        <v>431.8</v>
      </c>
      <c r="E60" s="17">
        <f t="shared" si="1"/>
        <v>22453.600000000002</v>
      </c>
      <c r="F60" s="2">
        <v>472.1</v>
      </c>
      <c r="G60" s="2"/>
      <c r="H60" s="14">
        <v>75.7</v>
      </c>
      <c r="I60" s="42">
        <v>695.1</v>
      </c>
      <c r="J60" s="9">
        <f t="shared" si="2"/>
        <v>1035.2405283275009</v>
      </c>
      <c r="K60" s="9">
        <f t="shared" si="3"/>
        <v>1587.5000000000002</v>
      </c>
      <c r="L60" s="9">
        <f t="shared" si="4"/>
        <v>918.50353892821045</v>
      </c>
      <c r="M60" s="44">
        <f t="shared" si="5"/>
        <v>950.88919288645695</v>
      </c>
    </row>
    <row r="61" spans="1:18" ht="19" x14ac:dyDescent="0.25">
      <c r="A61" s="1">
        <f t="shared" si="0"/>
        <v>2003</v>
      </c>
      <c r="B61" s="39">
        <v>41487.750529374578</v>
      </c>
      <c r="C61" s="18">
        <f t="shared" si="6"/>
        <v>41036.350671982771</v>
      </c>
      <c r="D61" s="29">
        <v>446.6</v>
      </c>
      <c r="E61" s="17">
        <f t="shared" si="1"/>
        <v>23223.200000000001</v>
      </c>
      <c r="F61" s="2">
        <v>487.1</v>
      </c>
      <c r="G61" s="2"/>
      <c r="H61" s="14">
        <v>76.7</v>
      </c>
      <c r="I61" s="42">
        <v>715.2</v>
      </c>
      <c r="J61" s="9">
        <f t="shared" si="2"/>
        <v>1051.6747993844892</v>
      </c>
      <c r="K61" s="9">
        <f t="shared" si="3"/>
        <v>1641.9117647058824</v>
      </c>
      <c r="L61" s="9">
        <f t="shared" si="4"/>
        <v>930.63700707785654</v>
      </c>
      <c r="M61" s="44">
        <f t="shared" si="5"/>
        <v>978.38577291381671</v>
      </c>
    </row>
    <row r="62" spans="1:18" ht="19" x14ac:dyDescent="0.25">
      <c r="A62" s="1">
        <f t="shared" si="0"/>
        <v>2004</v>
      </c>
      <c r="B62" s="39">
        <v>44960.888964017984</v>
      </c>
      <c r="C62" s="18">
        <f t="shared" si="6"/>
        <v>44471.700261145386</v>
      </c>
      <c r="D62" s="29">
        <v>460.7</v>
      </c>
      <c r="E62" s="17">
        <f t="shared" si="1"/>
        <v>23956.399999999998</v>
      </c>
      <c r="F62" s="2">
        <v>498.2</v>
      </c>
      <c r="G62" s="2"/>
      <c r="H62" s="14">
        <v>77.8</v>
      </c>
      <c r="I62" s="42">
        <v>736.5</v>
      </c>
      <c r="J62" s="9">
        <f t="shared" si="2"/>
        <v>1139.7155371897843</v>
      </c>
      <c r="K62" s="9">
        <f t="shared" si="3"/>
        <v>1693.7500000000002</v>
      </c>
      <c r="L62" s="9">
        <f t="shared" si="4"/>
        <v>943.9838220424673</v>
      </c>
      <c r="M62" s="44">
        <f t="shared" si="5"/>
        <v>1007.5239398084816</v>
      </c>
    </row>
    <row r="63" spans="1:18" ht="19" x14ac:dyDescent="0.25">
      <c r="A63" s="1">
        <f t="shared" si="0"/>
        <v>2005</v>
      </c>
      <c r="B63" s="39">
        <v>43571.633590160622</v>
      </c>
      <c r="C63" s="18">
        <f t="shared" si="6"/>
        <v>43097.56042548034</v>
      </c>
      <c r="D63" s="29">
        <v>472.9</v>
      </c>
      <c r="E63" s="17">
        <f t="shared" si="1"/>
        <v>24590.799999999999</v>
      </c>
      <c r="F63" s="2">
        <v>516.4</v>
      </c>
      <c r="G63" s="2"/>
      <c r="H63" s="14">
        <v>79.400000000000006</v>
      </c>
      <c r="I63" s="42">
        <v>757.3</v>
      </c>
      <c r="J63" s="9">
        <f t="shared" si="2"/>
        <v>1104.4992420676665</v>
      </c>
      <c r="K63" s="9">
        <f t="shared" si="3"/>
        <v>1738.6029411764707</v>
      </c>
      <c r="L63" s="9">
        <f t="shared" si="4"/>
        <v>963.39737108190116</v>
      </c>
      <c r="M63" s="44">
        <f t="shared" si="5"/>
        <v>1035.9781121751028</v>
      </c>
    </row>
    <row r="64" spans="1:18" ht="19" x14ac:dyDescent="0.25">
      <c r="A64" s="1">
        <f t="shared" si="0"/>
        <v>2006</v>
      </c>
      <c r="B64" s="39">
        <v>45099.814501403722</v>
      </c>
      <c r="C64" s="18">
        <f t="shared" si="6"/>
        <v>44609.114244711898</v>
      </c>
      <c r="D64" s="29">
        <v>486.7</v>
      </c>
      <c r="E64" s="17">
        <f t="shared" si="1"/>
        <v>25308.399999999998</v>
      </c>
      <c r="F64" s="2">
        <v>534.9</v>
      </c>
      <c r="G64" s="2"/>
      <c r="H64" s="14">
        <v>81.400000000000006</v>
      </c>
      <c r="I64" s="42">
        <v>781.5</v>
      </c>
      <c r="J64" s="9">
        <f t="shared" si="2"/>
        <v>1143.2371667019966</v>
      </c>
      <c r="K64" s="9">
        <f t="shared" si="3"/>
        <v>1789.3382352941178</v>
      </c>
      <c r="L64" s="9">
        <f t="shared" si="4"/>
        <v>987.66430738119334</v>
      </c>
      <c r="M64" s="44">
        <f t="shared" si="5"/>
        <v>1069.0834473324214</v>
      </c>
    </row>
    <row r="65" spans="1:13" ht="19" x14ac:dyDescent="0.25">
      <c r="A65" s="1">
        <f t="shared" si="0"/>
        <v>2007</v>
      </c>
      <c r="B65" s="39">
        <v>47531.011405654106</v>
      </c>
      <c r="C65" s="18">
        <f t="shared" si="6"/>
        <v>47013.858957125725</v>
      </c>
      <c r="D65" s="29">
        <v>500</v>
      </c>
      <c r="E65" s="17">
        <f t="shared" si="1"/>
        <v>26000</v>
      </c>
      <c r="F65" s="2">
        <v>550.29999999999995</v>
      </c>
      <c r="G65" s="2"/>
      <c r="H65" s="14">
        <v>83.3</v>
      </c>
      <c r="I65" s="42">
        <v>815</v>
      </c>
      <c r="J65" s="9">
        <f t="shared" si="2"/>
        <v>1204.8656831657026</v>
      </c>
      <c r="K65" s="9">
        <f t="shared" si="3"/>
        <v>1838.2352941176473</v>
      </c>
      <c r="L65" s="9">
        <f t="shared" si="4"/>
        <v>1010.7178968655209</v>
      </c>
      <c r="M65" s="44">
        <f t="shared" si="5"/>
        <v>1114.9110807113543</v>
      </c>
    </row>
    <row r="66" spans="1:13" ht="19" x14ac:dyDescent="0.25">
      <c r="A66" s="1">
        <f t="shared" si="0"/>
        <v>2008</v>
      </c>
      <c r="B66" s="39">
        <v>47663.330785188635</v>
      </c>
      <c r="C66" s="18">
        <f t="shared" si="6"/>
        <v>47144.738659929419</v>
      </c>
      <c r="D66" s="29">
        <v>524.20000000000005</v>
      </c>
      <c r="E66" s="17">
        <f t="shared" si="1"/>
        <v>27258.400000000001</v>
      </c>
      <c r="F66" s="2">
        <v>575.6</v>
      </c>
      <c r="G66" s="2"/>
      <c r="H66" s="14">
        <v>86.2</v>
      </c>
      <c r="I66" s="42">
        <v>847.5</v>
      </c>
      <c r="J66" s="9">
        <f t="shared" si="2"/>
        <v>1208.2198528941419</v>
      </c>
      <c r="K66" s="9">
        <f t="shared" si="3"/>
        <v>1927.2058823529414</v>
      </c>
      <c r="L66" s="9">
        <f t="shared" si="4"/>
        <v>1045.9049544994946</v>
      </c>
      <c r="M66" s="44">
        <f t="shared" si="5"/>
        <v>1159.3707250341997</v>
      </c>
    </row>
    <row r="67" spans="1:13" ht="19" x14ac:dyDescent="0.25">
      <c r="A67" s="1">
        <f t="shared" si="0"/>
        <v>2009</v>
      </c>
      <c r="B67" s="39">
        <v>49033.781501796278</v>
      </c>
      <c r="C67" s="18">
        <f t="shared" si="6"/>
        <v>48500.278438967638</v>
      </c>
      <c r="D67" s="30">
        <v>533.70000000000005</v>
      </c>
      <c r="E67" s="17">
        <f t="shared" si="1"/>
        <v>27752.400000000001</v>
      </c>
      <c r="F67" s="2">
        <v>587.20000000000005</v>
      </c>
      <c r="G67" s="2"/>
      <c r="H67" s="14">
        <v>87.9</v>
      </c>
      <c r="I67" s="42">
        <v>843</v>
      </c>
      <c r="J67" s="9">
        <f t="shared" si="2"/>
        <v>1242.9594679386887</v>
      </c>
      <c r="K67" s="9">
        <f t="shared" si="3"/>
        <v>1962.1323529411766</v>
      </c>
      <c r="L67" s="9">
        <f t="shared" si="4"/>
        <v>1066.5318503538929</v>
      </c>
      <c r="M67" s="44">
        <f t="shared" si="5"/>
        <v>1153.2147742818058</v>
      </c>
    </row>
    <row r="68" spans="1:13" ht="19" x14ac:dyDescent="0.25">
      <c r="A68" s="1">
        <f t="shared" si="0"/>
        <v>2010</v>
      </c>
      <c r="B68" s="39">
        <v>50111.23930657746</v>
      </c>
      <c r="C68" s="18">
        <f t="shared" si="6"/>
        <v>49566.013161797688</v>
      </c>
      <c r="D68" s="30">
        <v>540.4</v>
      </c>
      <c r="E68" s="17">
        <f t="shared" si="1"/>
        <v>28100.799999999999</v>
      </c>
      <c r="F68" s="2">
        <v>598.6</v>
      </c>
      <c r="G68" s="2"/>
      <c r="H68" s="14">
        <v>90.1</v>
      </c>
      <c r="I68" s="42">
        <v>881.9</v>
      </c>
      <c r="J68" s="9">
        <f t="shared" si="2"/>
        <v>1270.2719928702638</v>
      </c>
      <c r="K68" s="9">
        <f t="shared" si="3"/>
        <v>1986.7647058823532</v>
      </c>
      <c r="L68" s="9">
        <f t="shared" si="4"/>
        <v>1093.2254802831144</v>
      </c>
      <c r="M68" s="44">
        <f t="shared" si="5"/>
        <v>1206.4295485636117</v>
      </c>
    </row>
    <row r="69" spans="1:13" ht="19" x14ac:dyDescent="0.25">
      <c r="A69" s="1">
        <f t="shared" si="0"/>
        <v>2011</v>
      </c>
      <c r="B69" s="39">
        <v>51358.822027903043</v>
      </c>
      <c r="C69" s="18">
        <f t="shared" si="6"/>
        <v>50800.021788232494</v>
      </c>
      <c r="D69" s="31">
        <v>540.6</v>
      </c>
      <c r="E69" s="17">
        <f t="shared" si="1"/>
        <v>28111.200000000001</v>
      </c>
      <c r="F69" s="2">
        <v>602.9</v>
      </c>
      <c r="G69" s="2"/>
      <c r="H69" s="14">
        <v>93.6</v>
      </c>
      <c r="I69" s="42">
        <v>927.8</v>
      </c>
      <c r="J69" s="9">
        <f t="shared" si="2"/>
        <v>1301.8970217384033</v>
      </c>
      <c r="K69" s="9">
        <f t="shared" si="3"/>
        <v>1987.5000000000002</v>
      </c>
      <c r="L69" s="9">
        <f t="shared" si="4"/>
        <v>1135.6926188068758</v>
      </c>
      <c r="M69" s="44">
        <f t="shared" si="5"/>
        <v>1269.2202462380301</v>
      </c>
    </row>
    <row r="70" spans="1:13" ht="19" x14ac:dyDescent="0.25">
      <c r="A70" s="1">
        <f t="shared" si="0"/>
        <v>2012</v>
      </c>
      <c r="B70" s="39">
        <v>51283.21095388331</v>
      </c>
      <c r="C70" s="18">
        <f t="shared" si="6"/>
        <v>50725.233386630382</v>
      </c>
      <c r="D70" s="32">
        <v>548.29999999999995</v>
      </c>
      <c r="E70" s="17">
        <f t="shared" si="1"/>
        <v>28511.599999999999</v>
      </c>
      <c r="F70" s="2">
        <v>607.79999999999995</v>
      </c>
      <c r="G70" s="2"/>
      <c r="H70" s="14">
        <v>96</v>
      </c>
      <c r="I70" s="42">
        <v>957.6</v>
      </c>
      <c r="J70" s="9">
        <f t="shared" si="2"/>
        <v>1299.9803533221523</v>
      </c>
      <c r="K70" s="9">
        <f t="shared" si="3"/>
        <v>2015.8088235294119</v>
      </c>
      <c r="L70" s="9">
        <f t="shared" si="4"/>
        <v>1164.8129423660264</v>
      </c>
      <c r="M70" s="44">
        <f t="shared" si="5"/>
        <v>1309.9863201094392</v>
      </c>
    </row>
    <row r="71" spans="1:13" ht="19" x14ac:dyDescent="0.25">
      <c r="A71" s="1">
        <f t="shared" si="0"/>
        <v>2013</v>
      </c>
      <c r="B71" s="39">
        <v>51264.308185378373</v>
      </c>
      <c r="C71" s="18">
        <f t="shared" si="6"/>
        <v>50706.53628622985</v>
      </c>
      <c r="D71" s="31">
        <v>558.6</v>
      </c>
      <c r="E71" s="17">
        <f t="shared" si="1"/>
        <v>29047.200000000001</v>
      </c>
      <c r="F71" s="2">
        <v>620.20000000000005</v>
      </c>
      <c r="G71" s="2"/>
      <c r="H71" s="14">
        <v>98.2</v>
      </c>
      <c r="I71" s="42">
        <v>986.7</v>
      </c>
      <c r="J71" s="9">
        <f t="shared" si="2"/>
        <v>1299.5011862180893</v>
      </c>
      <c r="K71" s="9">
        <f t="shared" si="3"/>
        <v>2053.6764705882356</v>
      </c>
      <c r="L71" s="9">
        <f t="shared" si="4"/>
        <v>1191.5065722952479</v>
      </c>
      <c r="M71" s="44">
        <f t="shared" si="5"/>
        <v>1349.7948016415869</v>
      </c>
    </row>
    <row r="72" spans="1:13" ht="19" x14ac:dyDescent="0.25">
      <c r="A72" s="1">
        <f t="shared" si="0"/>
        <v>2014</v>
      </c>
      <c r="B72" s="39">
        <v>51538.398328699906</v>
      </c>
      <c r="C72" s="18">
        <f t="shared" si="6"/>
        <v>50977.644242037502</v>
      </c>
      <c r="D72" s="32">
        <v>561.20000000000005</v>
      </c>
      <c r="E72" s="17">
        <f t="shared" si="1"/>
        <v>29182.400000000001</v>
      </c>
      <c r="F72" s="2">
        <v>620.79999999999995</v>
      </c>
      <c r="G72" s="2"/>
      <c r="H72" s="14">
        <v>99.6</v>
      </c>
      <c r="I72" s="42">
        <v>1010</v>
      </c>
      <c r="J72" s="9">
        <f t="shared" si="2"/>
        <v>1306.4491092269991</v>
      </c>
      <c r="K72" s="9">
        <f t="shared" si="3"/>
        <v>2063.2352941176473</v>
      </c>
      <c r="L72" s="9">
        <f t="shared" si="4"/>
        <v>1208.4934277047525</v>
      </c>
      <c r="M72" s="44">
        <f t="shared" si="5"/>
        <v>1381.668946648427</v>
      </c>
    </row>
    <row r="73" spans="1:13" ht="19" x14ac:dyDescent="0.25">
      <c r="A73" s="1">
        <f t="shared" si="0"/>
        <v>2015</v>
      </c>
      <c r="B73" s="39">
        <v>51330.467875145645</v>
      </c>
      <c r="C73" s="18">
        <f t="shared" si="6"/>
        <v>50771.976137631704</v>
      </c>
      <c r="D73" s="33">
        <v>570</v>
      </c>
      <c r="E73" s="17">
        <f t="shared" si="1"/>
        <v>29640</v>
      </c>
      <c r="F73" s="4">
        <v>627</v>
      </c>
      <c r="G73" s="4"/>
      <c r="H73" s="14">
        <v>100</v>
      </c>
      <c r="I73" s="42">
        <v>1020</v>
      </c>
      <c r="J73" s="9">
        <f t="shared" si="2"/>
        <v>1301.1782710823093</v>
      </c>
      <c r="K73" s="9">
        <f t="shared" si="3"/>
        <v>2095.588235294118</v>
      </c>
      <c r="L73" s="9">
        <f t="shared" si="4"/>
        <v>1213.346814964611</v>
      </c>
      <c r="M73" s="44">
        <f t="shared" si="5"/>
        <v>1395.3488372093025</v>
      </c>
    </row>
    <row r="74" spans="1:13" ht="19" x14ac:dyDescent="0.25">
      <c r="A74" s="1">
        <f t="shared" si="0"/>
        <v>2016</v>
      </c>
      <c r="B74" s="39">
        <v>51746.328782254168</v>
      </c>
      <c r="C74" s="18">
        <f t="shared" si="6"/>
        <v>51183.312346443294</v>
      </c>
      <c r="D74" s="34">
        <v>580.4</v>
      </c>
      <c r="E74" s="17">
        <f t="shared" si="1"/>
        <v>30180.799999999999</v>
      </c>
      <c r="F74" s="4">
        <v>644.9</v>
      </c>
      <c r="G74" s="4"/>
      <c r="H74" s="14">
        <v>101</v>
      </c>
      <c r="I74" s="42">
        <v>1037.7</v>
      </c>
      <c r="J74" s="9">
        <f t="shared" si="2"/>
        <v>1311.7199473716887</v>
      </c>
      <c r="K74" s="9">
        <f t="shared" si="3"/>
        <v>2133.8235294117649</v>
      </c>
      <c r="L74" s="9">
        <f t="shared" si="4"/>
        <v>1225.480283114257</v>
      </c>
      <c r="M74" s="44">
        <f t="shared" si="5"/>
        <v>1419.5622435020521</v>
      </c>
    </row>
    <row r="75" spans="1:13" ht="19" x14ac:dyDescent="0.25">
      <c r="A75" s="1">
        <f t="shared" si="0"/>
        <v>2017</v>
      </c>
      <c r="B75" s="39">
        <v>51746.328782254168</v>
      </c>
      <c r="C75" s="18">
        <f t="shared" si="6"/>
        <v>51183.312346443294</v>
      </c>
      <c r="D75" s="28">
        <v>594.1</v>
      </c>
      <c r="E75" s="17">
        <f t="shared" si="1"/>
        <v>30893.200000000001</v>
      </c>
      <c r="F75" s="4">
        <v>661.1</v>
      </c>
      <c r="G75" s="4"/>
      <c r="H75" s="14">
        <v>103.6</v>
      </c>
      <c r="I75" s="42">
        <v>1074.9000000000001</v>
      </c>
      <c r="J75" s="9">
        <f t="shared" si="2"/>
        <v>1311.7199473716887</v>
      </c>
      <c r="K75" s="9">
        <f t="shared" si="3"/>
        <v>2184.1911764705883</v>
      </c>
      <c r="L75" s="9">
        <f t="shared" si="4"/>
        <v>1257.0273003033369</v>
      </c>
      <c r="M75" s="44">
        <f t="shared" si="5"/>
        <v>1470.4514363885091</v>
      </c>
    </row>
    <row r="76" spans="1:13" ht="19" x14ac:dyDescent="0.25">
      <c r="A76" s="1">
        <f t="shared" si="0"/>
        <v>2018</v>
      </c>
      <c r="B76" s="39">
        <v>51992.064772818296</v>
      </c>
      <c r="C76" s="18">
        <f t="shared" si="6"/>
        <v>51426.374651650149</v>
      </c>
      <c r="D76" s="35">
        <f>F76/1.11</f>
        <v>617.29729729729729</v>
      </c>
      <c r="E76" s="17">
        <f t="shared" si="1"/>
        <v>32099.45945945946</v>
      </c>
      <c r="F76" s="4">
        <v>685.2</v>
      </c>
      <c r="G76" s="4"/>
      <c r="H76" s="14">
        <v>106</v>
      </c>
      <c r="I76" s="42">
        <v>1110.8</v>
      </c>
      <c r="J76" s="9">
        <f t="shared" si="2"/>
        <v>1317.9491197245043</v>
      </c>
      <c r="K76" s="9">
        <f t="shared" si="3"/>
        <v>2269.4753577106521</v>
      </c>
      <c r="L76" s="9">
        <f t="shared" si="4"/>
        <v>1286.1476238624875</v>
      </c>
      <c r="M76" s="44">
        <f t="shared" si="5"/>
        <v>1519.5622435020521</v>
      </c>
    </row>
    <row r="77" spans="1:13" ht="19" x14ac:dyDescent="0.25">
      <c r="A77" s="1">
        <f t="shared" ref="A77" si="7">A76+1</f>
        <v>2019</v>
      </c>
      <c r="B77" s="39">
        <v>52303.960453149695</v>
      </c>
      <c r="C77" s="18">
        <f t="shared" si="6"/>
        <v>51734.87680825885</v>
      </c>
      <c r="D77" s="35">
        <f>F77/1.11</f>
        <v>633.6936936936936</v>
      </c>
      <c r="E77" s="17">
        <f t="shared" si="1"/>
        <v>32952.072072072071</v>
      </c>
      <c r="F77" s="4">
        <v>703.4</v>
      </c>
      <c r="G77" s="4"/>
      <c r="H77" s="14">
        <v>107.8</v>
      </c>
      <c r="I77" s="42">
        <v>1139.3</v>
      </c>
      <c r="J77" s="9">
        <f t="shared" si="2"/>
        <v>1325.8553769415391</v>
      </c>
      <c r="K77" s="9">
        <f t="shared" si="3"/>
        <v>2329.7562268150505</v>
      </c>
      <c r="L77" s="9">
        <f t="shared" si="4"/>
        <v>1307.9878665318506</v>
      </c>
      <c r="M77" s="44">
        <f t="shared" si="5"/>
        <v>1558.5499316005473</v>
      </c>
    </row>
    <row r="78" spans="1:13" ht="19" x14ac:dyDescent="0.25">
      <c r="A78" s="1">
        <v>2020</v>
      </c>
      <c r="B78" s="40">
        <v>53137</v>
      </c>
      <c r="C78" s="18">
        <v>52559</v>
      </c>
      <c r="D78" s="35">
        <f>F78/1.11</f>
        <v>637.92792792792784</v>
      </c>
      <c r="E78" s="17">
        <f t="shared" si="1"/>
        <v>33172.252252252249</v>
      </c>
      <c r="F78" s="1">
        <v>708.1</v>
      </c>
      <c r="G78" s="1"/>
      <c r="H78" s="7">
        <v>108.9</v>
      </c>
      <c r="I78" s="42">
        <v>1156.4000000000001</v>
      </c>
      <c r="J78" s="9">
        <f t="shared" si="2"/>
        <v>1346.9759097898514</v>
      </c>
      <c r="K78" s="9">
        <f t="shared" si="3"/>
        <v>2345.3232644409118</v>
      </c>
      <c r="L78" s="9">
        <f t="shared" si="4"/>
        <v>1321.3346814964614</v>
      </c>
      <c r="M78" s="44">
        <f t="shared" si="5"/>
        <v>1581.9425444596448</v>
      </c>
    </row>
    <row r="79" spans="1:13" ht="19" x14ac:dyDescent="0.25">
      <c r="A79" s="1">
        <v>2021</v>
      </c>
      <c r="B79" s="40"/>
      <c r="C79" s="18"/>
      <c r="D79" s="35"/>
      <c r="E79" s="17"/>
      <c r="F79" s="1"/>
      <c r="G79" s="1"/>
      <c r="H79" s="7"/>
      <c r="I79" s="42">
        <v>1203.2</v>
      </c>
      <c r="J79" s="9"/>
      <c r="K79" s="9"/>
      <c r="L79" s="9"/>
    </row>
    <row r="80" spans="1:13" ht="19" x14ac:dyDescent="0.25">
      <c r="A80" s="19" t="s">
        <v>5</v>
      </c>
      <c r="B80" s="23"/>
      <c r="C80" s="18"/>
      <c r="E80" s="7"/>
      <c r="F80" s="1"/>
      <c r="G80" s="1"/>
      <c r="H80" s="7"/>
      <c r="I80" s="42" t="s">
        <v>19</v>
      </c>
    </row>
    <row r="81" spans="1:13" ht="19" x14ac:dyDescent="0.25">
      <c r="A81" s="19"/>
      <c r="B81" s="23"/>
      <c r="C81" s="18"/>
      <c r="E81" s="7"/>
      <c r="F81" s="1"/>
      <c r="G81" s="1"/>
      <c r="H81" s="7"/>
      <c r="I81" s="1"/>
    </row>
    <row r="82" spans="1:13" ht="19" x14ac:dyDescent="0.25">
      <c r="A82" s="19" t="s">
        <v>22</v>
      </c>
      <c r="B82" s="23"/>
      <c r="C82" s="18"/>
      <c r="E82" s="7"/>
      <c r="F82" s="1"/>
      <c r="G82" s="1"/>
      <c r="H82" s="7"/>
      <c r="I82" s="1"/>
    </row>
    <row r="83" spans="1:13" ht="19" x14ac:dyDescent="0.25">
      <c r="A83" s="3" t="s">
        <v>23</v>
      </c>
      <c r="B83" s="23"/>
      <c r="C83" s="18"/>
      <c r="E83" s="7"/>
      <c r="F83" s="1"/>
      <c r="G83" s="1"/>
      <c r="H83" s="7"/>
      <c r="I83" s="1"/>
    </row>
    <row r="84" spans="1:13" ht="19" x14ac:dyDescent="0.25">
      <c r="A84" s="19"/>
      <c r="B84" s="23"/>
      <c r="C84" s="18"/>
      <c r="E84" s="7"/>
      <c r="F84" s="1"/>
      <c r="G84" s="1"/>
      <c r="H84" s="7"/>
      <c r="I84" s="1"/>
    </row>
    <row r="85" spans="1:13" ht="19" x14ac:dyDescent="0.25">
      <c r="A85" s="19" t="s">
        <v>16</v>
      </c>
      <c r="B85" s="24"/>
      <c r="C85" s="18"/>
      <c r="E85" s="7"/>
      <c r="F85" s="1"/>
      <c r="G85" s="1"/>
      <c r="H85" s="7"/>
      <c r="I85" s="1"/>
    </row>
    <row r="86" spans="1:13" ht="19" x14ac:dyDescent="0.25">
      <c r="A86" s="1" t="s">
        <v>24</v>
      </c>
      <c r="C86" s="18"/>
      <c r="E86" s="7"/>
      <c r="F86" s="1"/>
      <c r="G86" s="1"/>
      <c r="H86" s="7"/>
      <c r="I86" s="1"/>
    </row>
    <row r="87" spans="1:13" ht="19" x14ac:dyDescent="0.25">
      <c r="A87" s="1" t="s">
        <v>25</v>
      </c>
      <c r="C87" s="18"/>
      <c r="E87" s="7"/>
      <c r="F87" s="1"/>
      <c r="G87" s="1"/>
      <c r="H87" s="7"/>
      <c r="I87" s="1"/>
    </row>
    <row r="88" spans="1:13" ht="19" x14ac:dyDescent="0.25">
      <c r="A88" s="1" t="s">
        <v>17</v>
      </c>
      <c r="C88" s="18"/>
      <c r="E88" s="7"/>
      <c r="F88" s="1"/>
      <c r="G88" s="1"/>
      <c r="H88" s="7"/>
      <c r="I88" s="1"/>
      <c r="M88" s="1"/>
    </row>
    <row r="89" spans="1:13" ht="19" x14ac:dyDescent="0.25">
      <c r="A89" s="1" t="s">
        <v>26</v>
      </c>
      <c r="C89" s="18"/>
      <c r="E89" s="7"/>
      <c r="F89" s="1"/>
      <c r="G89" s="1"/>
      <c r="H89" s="7"/>
      <c r="I89" s="1"/>
      <c r="M89" s="1"/>
    </row>
    <row r="90" spans="1:13" ht="19" x14ac:dyDescent="0.25">
      <c r="A90" s="1" t="s">
        <v>35</v>
      </c>
      <c r="C90" s="18"/>
      <c r="E90" s="7"/>
      <c r="F90" s="1"/>
      <c r="G90" s="1"/>
      <c r="H90" s="7"/>
      <c r="I90" s="1"/>
      <c r="M90" s="1"/>
    </row>
    <row r="91" spans="1:13" ht="19" x14ac:dyDescent="0.25">
      <c r="A91" s="1"/>
      <c r="B91" s="36" t="s">
        <v>21</v>
      </c>
      <c r="C91" s="18"/>
      <c r="E91" s="7"/>
      <c r="F91" s="1"/>
      <c r="G91" s="1"/>
      <c r="H91" s="7"/>
      <c r="I91" s="1"/>
      <c r="M91" s="1"/>
    </row>
    <row r="92" spans="1:13" ht="19" x14ac:dyDescent="0.25">
      <c r="A92" s="1"/>
      <c r="B92" s="36" t="s">
        <v>27</v>
      </c>
      <c r="C92" s="18"/>
      <c r="E92" s="7"/>
      <c r="F92" s="1"/>
      <c r="G92" s="1"/>
      <c r="H92" s="7"/>
      <c r="I92" s="1"/>
      <c r="M92" s="1"/>
    </row>
    <row r="93" spans="1:13" ht="19" x14ac:dyDescent="0.25">
      <c r="A93" s="1"/>
      <c r="B93" s="36" t="s">
        <v>28</v>
      </c>
      <c r="C93" s="18"/>
      <c r="E93" s="7"/>
      <c r="F93" s="1"/>
      <c r="G93" s="1"/>
      <c r="H93" s="7"/>
      <c r="I93" s="1"/>
      <c r="M93" s="1"/>
    </row>
    <row r="94" spans="1:13" ht="19" x14ac:dyDescent="0.25">
      <c r="A94" s="1"/>
      <c r="C94" s="18"/>
      <c r="E94" s="7"/>
      <c r="F94" s="1"/>
      <c r="G94" s="1"/>
      <c r="H94" s="7"/>
      <c r="I94" s="1"/>
      <c r="M94" s="1"/>
    </row>
    <row r="95" spans="1:13" ht="19" x14ac:dyDescent="0.25">
      <c r="A95" s="7" t="s">
        <v>18</v>
      </c>
      <c r="B95" s="41"/>
      <c r="C95" s="18"/>
      <c r="E95" s="7"/>
      <c r="F95" s="1"/>
      <c r="G95" s="1"/>
      <c r="H95" s="7"/>
      <c r="I95" s="1"/>
      <c r="M95" s="1"/>
    </row>
    <row r="96" spans="1:13" ht="19" x14ac:dyDescent="0.25">
      <c r="A96" s="1" t="s">
        <v>4</v>
      </c>
      <c r="C96" s="18"/>
      <c r="D96" s="43" t="s">
        <v>1</v>
      </c>
      <c r="E96" s="7"/>
      <c r="F96" s="1"/>
      <c r="G96" s="1"/>
      <c r="H96" s="7"/>
      <c r="I96" s="1"/>
      <c r="M96" s="1"/>
    </row>
    <row r="97" spans="1:13" ht="19" x14ac:dyDescent="0.25">
      <c r="A97" s="1" t="s">
        <v>2</v>
      </c>
      <c r="C97" s="18"/>
      <c r="E97" s="7"/>
      <c r="F97" s="1"/>
      <c r="G97" s="1"/>
      <c r="H97" s="7"/>
      <c r="I97" s="1"/>
      <c r="M97" s="1"/>
    </row>
    <row r="98" spans="1:13" ht="19" x14ac:dyDescent="0.25">
      <c r="A98" s="1" t="s">
        <v>34</v>
      </c>
      <c r="C98" s="18"/>
      <c r="E98" s="7"/>
      <c r="F98" s="1"/>
      <c r="G98" s="1"/>
      <c r="H98" s="7"/>
      <c r="I98" s="1"/>
      <c r="M98" s="1"/>
    </row>
    <row r="99" spans="1:13" ht="19" x14ac:dyDescent="0.25">
      <c r="A99" s="1"/>
      <c r="C99" s="18"/>
      <c r="E99" s="7"/>
      <c r="F99" s="1"/>
      <c r="G99" s="1"/>
      <c r="H99" s="7"/>
      <c r="I99" s="1"/>
      <c r="M99" s="1"/>
    </row>
    <row r="100" spans="1:13" ht="19" x14ac:dyDescent="0.25">
      <c r="A100" s="7" t="s">
        <v>3</v>
      </c>
      <c r="B100" s="41"/>
      <c r="C100" s="18"/>
      <c r="E100" s="7"/>
      <c r="F100" s="1"/>
      <c r="G100" s="1"/>
      <c r="H100" s="7"/>
      <c r="I100" s="1"/>
      <c r="M100" s="1"/>
    </row>
    <row r="101" spans="1:13" ht="19" x14ac:dyDescent="0.25">
      <c r="A101" s="1" t="s">
        <v>29</v>
      </c>
      <c r="C101" s="18"/>
      <c r="E101" s="7"/>
      <c r="F101" s="1"/>
      <c r="G101" s="1"/>
      <c r="H101" s="7"/>
      <c r="I101" s="1"/>
      <c r="M101" s="1"/>
    </row>
    <row r="102" spans="1:13" ht="19" x14ac:dyDescent="0.25">
      <c r="A102" s="1"/>
      <c r="C102" s="18"/>
      <c r="E102" s="7"/>
      <c r="F102" s="1"/>
      <c r="G102" s="1"/>
      <c r="H102" s="7"/>
      <c r="I102" s="1"/>
      <c r="M102" s="1"/>
    </row>
    <row r="103" spans="1:13" ht="19" x14ac:dyDescent="0.25">
      <c r="A103" s="7" t="s">
        <v>8</v>
      </c>
      <c r="B103" s="41"/>
    </row>
    <row r="104" spans="1:13" ht="19" x14ac:dyDescent="0.25">
      <c r="A104" s="1" t="s">
        <v>9</v>
      </c>
    </row>
    <row r="105" spans="1:13" ht="19" x14ac:dyDescent="0.25">
      <c r="A105" s="1" t="s">
        <v>10</v>
      </c>
    </row>
    <row r="107" spans="1:13" ht="19" x14ac:dyDescent="0.25">
      <c r="A107" s="7" t="s">
        <v>38</v>
      </c>
    </row>
    <row r="108" spans="1:13" ht="19" x14ac:dyDescent="0.25">
      <c r="A108" s="43" t="s">
        <v>39</v>
      </c>
    </row>
  </sheetData>
  <hyperlinks>
    <hyperlink ref="D96" r:id="rId1" xr:uid="{53487BC4-B382-D444-9581-540F07E1DBA1}"/>
    <hyperlink ref="A108" r:id="rId2" xr:uid="{F937EB0A-E9EE-084D-9144-94895DA6BCDE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Stanley</dc:creator>
  <cp:lastModifiedBy>Martin Stanley</cp:lastModifiedBy>
  <dcterms:created xsi:type="dcterms:W3CDTF">2022-04-17T10:36:04Z</dcterms:created>
  <dcterms:modified xsi:type="dcterms:W3CDTF">2022-04-21T20:09:56Z</dcterms:modified>
</cp:coreProperties>
</file>